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fd81dd7dd7af5cea/Bryan - GL Folder/Trial Data/Van Norden/"/>
    </mc:Choice>
  </mc:AlternateContent>
  <xr:revisionPtr revIDLastSave="25" documentId="13_ncr:1_{310DFD0E-240A-4CF4-AEA3-CA0D103C4F19}" xr6:coauthVersionLast="47" xr6:coauthVersionMax="47" xr10:uidLastSave="{76A5851E-47C8-4ECB-96D3-D35BE71B52FF}"/>
  <bookViews>
    <workbookView xWindow="-120" yWindow="-120" windowWidth="29040" windowHeight="15720" tabRatio="500" xr2:uid="{00000000-000D-0000-FFFF-FFFF00000000}"/>
  </bookViews>
  <sheets>
    <sheet name="Summary" sheetId="1" r:id="rId1"/>
    <sheet name="GL Tickets" sheetId="2" r:id="rId2"/>
    <sheet name="No GL Tickets" sheetId="3" r:id="rId3"/>
    <sheet name="Comparison" sheetId="4" r:id="rId4"/>
    <sheet name="Program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6" i="4" l="1"/>
  <c r="B26" i="4"/>
  <c r="C17" i="4"/>
  <c r="C14" i="4"/>
  <c r="C12" i="4"/>
  <c r="E12" i="4" s="1"/>
  <c r="B12" i="4"/>
  <c r="C11" i="4"/>
  <c r="E11" i="4" s="1"/>
  <c r="B11" i="4"/>
  <c r="C9" i="4"/>
  <c r="C8" i="4"/>
  <c r="E8" i="4" s="1"/>
  <c r="B8" i="4"/>
  <c r="C6" i="4"/>
  <c r="B5" i="4"/>
  <c r="C4" i="4"/>
  <c r="B4" i="4"/>
  <c r="B15" i="3"/>
  <c r="B14" i="3"/>
  <c r="B13" i="3"/>
  <c r="B12" i="3"/>
  <c r="B11" i="3"/>
  <c r="AD8" i="3"/>
  <c r="AC8" i="3"/>
  <c r="AB8" i="3"/>
  <c r="AA8" i="3"/>
  <c r="Z8" i="3"/>
  <c r="B9" i="4" s="1"/>
  <c r="Y8" i="3"/>
  <c r="X8" i="3"/>
  <c r="B13" i="4" s="1"/>
  <c r="W8" i="3"/>
  <c r="V8" i="3"/>
  <c r="B15" i="4" s="1"/>
  <c r="U8" i="3"/>
  <c r="T8" i="3"/>
  <c r="S8" i="3"/>
  <c r="R8" i="3"/>
  <c r="Q8" i="3"/>
  <c r="P8" i="3"/>
  <c r="B20" i="4" s="1"/>
  <c r="O8" i="3"/>
  <c r="N8" i="3"/>
  <c r="B21" i="4" s="1"/>
  <c r="M8" i="3"/>
  <c r="B19" i="4" s="1"/>
  <c r="L8" i="3"/>
  <c r="K8" i="3"/>
  <c r="B18" i="4" s="1"/>
  <c r="J8" i="3"/>
  <c r="B17" i="4" s="1"/>
  <c r="I8" i="3"/>
  <c r="B16" i="4" s="1"/>
  <c r="H8" i="3"/>
  <c r="G8" i="3"/>
  <c r="F8" i="3"/>
  <c r="B16" i="3" s="1"/>
  <c r="E8" i="3"/>
  <c r="D8" i="3"/>
  <c r="C8" i="3"/>
  <c r="B8" i="3"/>
  <c r="AE7" i="3"/>
  <c r="AE6" i="3"/>
  <c r="AE5" i="3"/>
  <c r="AE4" i="3"/>
  <c r="B16" i="2"/>
  <c r="B15" i="2"/>
  <c r="B14" i="2"/>
  <c r="B13" i="2"/>
  <c r="B12" i="2"/>
  <c r="B11" i="2"/>
  <c r="AD8" i="2"/>
  <c r="AC8" i="2"/>
  <c r="AB8" i="2"/>
  <c r="AA8" i="2"/>
  <c r="Z8" i="2"/>
  <c r="C10" i="4" s="1"/>
  <c r="Y8" i="2"/>
  <c r="X8" i="2"/>
  <c r="C13" i="4" s="1"/>
  <c r="W8" i="2"/>
  <c r="V8" i="2"/>
  <c r="C15" i="4" s="1"/>
  <c r="U8" i="2"/>
  <c r="T8" i="2"/>
  <c r="S8" i="2"/>
  <c r="R8" i="2"/>
  <c r="Q8" i="2"/>
  <c r="P8" i="2"/>
  <c r="C20" i="4" s="1"/>
  <c r="O8" i="2"/>
  <c r="N8" i="2"/>
  <c r="C21" i="4" s="1"/>
  <c r="M8" i="2"/>
  <c r="C19" i="4" s="1"/>
  <c r="L8" i="2"/>
  <c r="K8" i="2"/>
  <c r="C18" i="4" s="1"/>
  <c r="J8" i="2"/>
  <c r="I8" i="2"/>
  <c r="C16" i="4" s="1"/>
  <c r="H8" i="2"/>
  <c r="G8" i="2"/>
  <c r="F8" i="2"/>
  <c r="E8" i="2"/>
  <c r="D8" i="2"/>
  <c r="D18" i="1" s="1"/>
  <c r="C8" i="2"/>
  <c r="B8" i="2"/>
  <c r="AE7" i="2"/>
  <c r="AE6" i="2"/>
  <c r="AE5" i="2"/>
  <c r="AE4" i="2"/>
  <c r="C18" i="1"/>
  <c r="C20" i="1" s="1"/>
  <c r="D17" i="1"/>
  <c r="C17" i="1"/>
  <c r="E26" i="4" l="1"/>
  <c r="E4" i="4"/>
  <c r="C21" i="1"/>
  <c r="C19" i="1"/>
  <c r="AE8" i="2"/>
  <c r="B17" i="2" s="1"/>
  <c r="E17" i="1"/>
  <c r="B27" i="4"/>
  <c r="B28" i="4" s="1"/>
  <c r="AE8" i="3"/>
  <c r="B17" i="3" s="1"/>
  <c r="E16" i="4"/>
  <c r="D16" i="4"/>
  <c r="E9" i="4"/>
  <c r="E19" i="4"/>
  <c r="D19" i="4"/>
  <c r="E15" i="4"/>
  <c r="D15" i="4"/>
  <c r="E18" i="4"/>
  <c r="D18" i="4"/>
  <c r="E13" i="4"/>
  <c r="D13" i="4"/>
  <c r="E17" i="4"/>
  <c r="E18" i="1"/>
  <c r="D20" i="1"/>
  <c r="D19" i="1"/>
  <c r="E20" i="4"/>
  <c r="D20" i="4"/>
  <c r="E21" i="4"/>
  <c r="D21" i="4"/>
  <c r="B10" i="4"/>
  <c r="D10" i="4" s="1"/>
  <c r="B6" i="4"/>
  <c r="E6" i="4" s="1"/>
  <c r="D4" i="4"/>
  <c r="D26" i="4"/>
  <c r="B14" i="4"/>
  <c r="E14" i="4" s="1"/>
  <c r="C5" i="4"/>
  <c r="D8" i="4"/>
  <c r="D11" i="4"/>
  <c r="D14" i="4"/>
  <c r="D17" i="4"/>
  <c r="D9" i="4"/>
  <c r="D12" i="4"/>
  <c r="C7" i="4" l="1"/>
  <c r="B7" i="4"/>
  <c r="E20" i="1"/>
  <c r="D21" i="1"/>
  <c r="E21" i="1" s="1"/>
  <c r="E5" i="4"/>
  <c r="D5" i="4"/>
  <c r="C27" i="4"/>
  <c r="D6" i="4"/>
  <c r="E10" i="4"/>
  <c r="C25" i="1"/>
  <c r="C24" i="1"/>
  <c r="E19" i="1"/>
  <c r="E7" i="4" l="1"/>
  <c r="D7" i="4"/>
  <c r="C28" i="4"/>
  <c r="E27" i="4"/>
  <c r="D27" i="4"/>
  <c r="E28" i="4" l="1"/>
  <c r="D28" i="4"/>
</calcChain>
</file>

<file path=xl/sharedStrings.xml><?xml version="1.0" encoding="utf-8"?>
<sst xmlns="http://schemas.openxmlformats.org/spreadsheetml/2006/main" count="257" uniqueCount="178">
  <si>
    <t>Green Lightning Potato Trial — Results Summary</t>
  </si>
  <si>
    <t>Treatment: 200 L/ha Green Lightning applied as carrier to normal program (5 applications)</t>
  </si>
  <si>
    <t>Calculator: enter your processing potato price (B7) — all $ figures recalculate automatically.</t>
  </si>
  <si>
    <t>Calculator Input</t>
  </si>
  <si>
    <t>No GL plot area (ha)</t>
  </si>
  <si>
    <t>GL plot area (ha)</t>
  </si>
  <si>
    <t>Headline Comparison</t>
  </si>
  <si>
    <t>Metric</t>
  </si>
  <si>
    <t>No GL</t>
  </si>
  <si>
    <t>GL Applied</t>
  </si>
  <si>
    <t>Difference</t>
  </si>
  <si>
    <t>Notes</t>
  </si>
  <si>
    <t>Area (ha)</t>
  </si>
  <si>
    <t>Plot size</t>
  </si>
  <si>
    <t>Total tonnage (T)</t>
  </si>
  <si>
    <t>Sum of all loads</t>
  </si>
  <si>
    <t>Yield (T/ha)</t>
  </si>
  <si>
    <t>Total / area</t>
  </si>
  <si>
    <t>Total revenue ($)</t>
  </si>
  <si>
    <t>Tonnage × price</t>
  </si>
  <si>
    <t>Revenue ($/ha)</t>
  </si>
  <si>
    <t>Revenue per hectare</t>
  </si>
  <si>
    <t>Bottom Line: GL Uplift per Hectare</t>
  </si>
  <si>
    <t>Yield uplift (T/ha)</t>
  </si>
  <si>
    <t>Extra tonnage produced by GL plot</t>
  </si>
  <si>
    <t>$ uplift per ha</t>
  </si>
  <si>
    <t>Yield uplift × your price</t>
  </si>
  <si>
    <t>GL Applied — 200 L/ha Green Lightning as carrier to normal program (5 applications) — 1.371 ha</t>
  </si>
  <si>
    <t>Ticket #</t>
  </si>
  <si>
    <t>Gross (t)</t>
  </si>
  <si>
    <t>Tare (t)</t>
  </si>
  <si>
    <t>Net (t)</t>
  </si>
  <si>
    <t>Paid Wt (t)</t>
  </si>
  <si>
    <t>Prime Wt (t)</t>
  </si>
  <si>
    <t>Unders T (t)</t>
  </si>
  <si>
    <t>Unusable T (t)</t>
  </si>
  <si>
    <t>Green (t)</t>
  </si>
  <si>
    <t>Rot (t)</t>
  </si>
  <si>
    <t>Scab (t)</t>
  </si>
  <si>
    <t>Nematode (t)</t>
  </si>
  <si>
    <t>Virus (t)</t>
  </si>
  <si>
    <t>Critical (t)</t>
  </si>
  <si>
    <t>Ins (t)</t>
  </si>
  <si>
    <t>Damaged (t)</t>
  </si>
  <si>
    <t>Int Brown (t)</t>
  </si>
  <si>
    <t>Hollow (t)</t>
  </si>
  <si>
    <t>Other (t)</t>
  </si>
  <si>
    <t>Soil (t)</t>
  </si>
  <si>
    <t>DRS (t)</t>
  </si>
  <si>
    <t>Def Total (t)</t>
  </si>
  <si>
    <t>Undersize (t)</t>
  </si>
  <si>
    <t>Solids (t)</t>
  </si>
  <si>
    <t>Bruise Free (t)</t>
  </si>
  <si>
    <t>Over 90mm (t)</t>
  </si>
  <si>
    <t>Under 60mm (t)</t>
  </si>
  <si>
    <t>Tuber Count</t>
  </si>
  <si>
    <t>Avg Length (mm)</t>
  </si>
  <si>
    <t>C0</t>
  </si>
  <si>
    <t>Load Value ($)</t>
  </si>
  <si>
    <t>TOTAL</t>
  </si>
  <si>
    <t>Derived Quality Metrics</t>
  </si>
  <si>
    <t>Avg Over 90mm %</t>
  </si>
  <si>
    <t>Avg tuber count/load</t>
  </si>
  <si>
    <t>Avg tuber length (mm)</t>
  </si>
  <si>
    <t>Avg solids %</t>
  </si>
  <si>
    <t>Total Net (T)</t>
  </si>
  <si>
    <t>Total Prime (T)</t>
  </si>
  <si>
    <t>Total Load Value ($)</t>
  </si>
  <si>
    <t>No GL Applied — Conventional program — 1.128 ha (Note: Ticket 56389 is a partial/cleanup load)</t>
  </si>
  <si>
    <t>Side-by-Side Comparison: GL vs No GL</t>
  </si>
  <si>
    <t>% Change</t>
  </si>
  <si>
    <t>Number of loads</t>
  </si>
  <si>
    <t>Avg Net per load (T)</t>
  </si>
  <si>
    <t>Total Over 90mm (T)</t>
  </si>
  <si>
    <t>Over 90mm %</t>
  </si>
  <si>
    <t>Avg Tuber count/load</t>
  </si>
  <si>
    <t>Avg Tuber length (mm)</t>
  </si>
  <si>
    <t>Avg Solids %</t>
  </si>
  <si>
    <t>Total Defects (T)</t>
  </si>
  <si>
    <t>Defects %</t>
  </si>
  <si>
    <t>Total Green (T)</t>
  </si>
  <si>
    <t>Total Rot (T)</t>
  </si>
  <si>
    <t>Total Scab (T)</t>
  </si>
  <si>
    <t>Total Virus (T)</t>
  </si>
  <si>
    <t>Total Damaged (T)</t>
  </si>
  <si>
    <t>Total Critical (T)</t>
  </si>
  <si>
    <t>Yield Comparison (per hectare)</t>
  </si>
  <si>
    <t>Trial Fertility Program &amp; GL Pass Schedule</t>
  </si>
  <si>
    <t>Both plots received IDENTICAL fertility, foliar products, and water rates. Only variable: GL water vs plain water as carrier.</t>
  </si>
  <si>
    <t>Trial Overview</t>
  </si>
  <si>
    <t>Region</t>
  </si>
  <si>
    <t>Soil type</t>
  </si>
  <si>
    <t>Krasnozem (high P fixation, common in region)</t>
  </si>
  <si>
    <t>No GL plot area</t>
  </si>
  <si>
    <t>1.128 ha</t>
  </si>
  <si>
    <t>GL plot area</t>
  </si>
  <si>
    <t>1.371 ha</t>
  </si>
  <si>
    <t>Foliar carrier — GL plot</t>
  </si>
  <si>
    <t>200 L/ha Green Lightning (PAW) on all 5 passes</t>
  </si>
  <si>
    <t>Foliar carrier — No GL plot</t>
  </si>
  <si>
    <t>200 L/ha plain water on all 5 passes</t>
  </si>
  <si>
    <t>Soil-Applied Fertility (both plots identical)</t>
  </si>
  <si>
    <t>Timing</t>
  </si>
  <si>
    <t>Product</t>
  </si>
  <si>
    <t>Rate</t>
  </si>
  <si>
    <t>Pre-plant</t>
  </si>
  <si>
    <t>(none)</t>
  </si>
  <si>
    <t>—</t>
  </si>
  <si>
    <t>No pre-spread fertiliser</t>
  </si>
  <si>
    <t>At planting</t>
  </si>
  <si>
    <t>16-9-13 NPK with Granulock Zinc</t>
  </si>
  <si>
    <t>2.5 t/ha</t>
  </si>
  <si>
    <t>In-furrow application</t>
  </si>
  <si>
    <t>Week 8</t>
  </si>
  <si>
    <t>Urea (granular spread)</t>
  </si>
  <si>
    <t>120 kg/ha</t>
  </si>
  <si>
    <t>First N side-dress</t>
  </si>
  <si>
    <t>Week 10</t>
  </si>
  <si>
    <t>125 kg/ha</t>
  </si>
  <si>
    <t>Side-dress</t>
  </si>
  <si>
    <t>Week 12</t>
  </si>
  <si>
    <t>Week 14</t>
  </si>
  <si>
    <t>Final urea side-dress</t>
  </si>
  <si>
    <t>Foliar / GL Pass Schedule (5 passes — both plots same products, only carrier differs)</t>
  </si>
  <si>
    <t>Pass #</t>
  </si>
  <si>
    <t>Carrier (200 L/ha both plots)</t>
  </si>
  <si>
    <t>1</t>
  </si>
  <si>
    <t>Megastarter (foliar starter)</t>
  </si>
  <si>
    <t>5 L/ha</t>
  </si>
  <si>
    <t>GL on GL plot, water on No GL plot</t>
  </si>
  <si>
    <t>2</t>
  </si>
  <si>
    <t>K-Forte (foliar potassium sulphate)</t>
  </si>
  <si>
    <t>10 kg/ha</t>
  </si>
  <si>
    <t>3</t>
  </si>
  <si>
    <t>Fungicide (standard program)</t>
  </si>
  <si>
    <t>Label rate</t>
  </si>
  <si>
    <t>4</t>
  </si>
  <si>
    <t>5</t>
  </si>
  <si>
    <t>Fungicide (standard program — last pass)</t>
  </si>
  <si>
    <t>Total Nutrient Inputs (both plots)</t>
  </si>
  <si>
    <t>Nutrient</t>
  </si>
  <si>
    <t>Source</t>
  </si>
  <si>
    <t>Amount</t>
  </si>
  <si>
    <t>Nitrogen (N)</t>
  </si>
  <si>
    <t>Starter (16-9-13 @ 2.5 t/ha)</t>
  </si>
  <si>
    <t>400 kg N/ha</t>
  </si>
  <si>
    <t>2500 × 16%</t>
  </si>
  <si>
    <t>Urea (495 kg/ha total @ 46% N)</t>
  </si>
  <si>
    <t>228 kg N/ha</t>
  </si>
  <si>
    <t>(120 + 3×125) × 46%</t>
  </si>
  <si>
    <t>Nitrogen (N) — TOTAL</t>
  </si>
  <si>
    <t>All sources</t>
  </si>
  <si>
    <t>~628 kg N/ha</t>
  </si>
  <si>
    <t>Phosphorus (P₂O₅)</t>
  </si>
  <si>
    <t>225 kg P₂O₅/ha</t>
  </si>
  <si>
    <t>2500 × 9%</t>
  </si>
  <si>
    <t>Potassium (K₂O)</t>
  </si>
  <si>
    <t>325 kg K₂O/ha</t>
  </si>
  <si>
    <t>2500 × 13%</t>
  </si>
  <si>
    <t>K-Forte foliar (2 × 10 kg/ha)</t>
  </si>
  <si>
    <t>~10 kg K₂O/ha</t>
  </si>
  <si>
    <t>K-Forte ≈ 50% K₂O</t>
  </si>
  <si>
    <t>Potassium (K₂O) — TOTAL</t>
  </si>
  <si>
    <t>~335 kg K₂O/ha</t>
  </si>
  <si>
    <t>Trace — Zinc</t>
  </si>
  <si>
    <t>Granulock Zn coating on starter</t>
  </si>
  <si>
    <t>Standard rate</t>
  </si>
  <si>
    <t>Why This Trial Design Is Defensible</t>
  </si>
  <si>
    <t>1. Same fertility on both plots (urea, P, K, trace) — GL is NOT replacing any nutrient input.</t>
  </si>
  <si>
    <t>2. Same foliar products on both plots (Megastarter, K-Forte, fungicides) — same active ingredients applied.</t>
  </si>
  <si>
    <t>3. Same water rate on both plots (200 L/ha) — no volume confound. Both plots got identical canopy coverage.</t>
  </si>
  <si>
    <t>4. The ONLY variable changed: GL water vs plain water as the carrier liquid for the 5 foliar passes.</t>
  </si>
  <si>
    <t>5. Result: +2.34 T/ha on GL side. Attributable to GL because no other input changed.</t>
  </si>
  <si>
    <t>6. Conventional plot was already heavily fertilised (~628 kg N/ha) — GL is not compensating for under-fertilised crop.</t>
  </si>
  <si>
    <t>Aust. range ~$300 - $550</t>
  </si>
  <si>
    <t>Roughly 2× a typical mainland program — common for high-yield Tasmainan crops</t>
  </si>
  <si>
    <t>Tasmania (cool-climate processing region)</t>
  </si>
  <si>
    <t>Processing potato price ($/T) — EDIT THIS TO SUIT YOUR FARM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</si>
</sst>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$#,##0.00"/>
    <numFmt numFmtId="165" formatCode="0.000"/>
    <numFmt numFmtId="166" formatCode="#,##0.000"/>
    <numFmt numFmtId="167" formatCode="\$#,##0.00;&quot;($&quot;#,##0.00\);\-"/>
    <numFmt numFmtId="168" formatCode="0.0000"/>
    <numFmt numFmtId="169" formatCode="0.0\%"/>
    <numFmt numFmtId="170" formatCode="0.0"/>
    <numFmt numFmtId="171" formatCode="0.00\%"/>
    <numFmt numFmtId="172" formatCode="0.00\%;\(0.00&quot;%)&quot;;\-"/>
  </numFmts>
  <fonts count="9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sz val="10"/>
      <name val="Arial"/>
      <charset val="1"/>
    </font>
    <font>
      <i/>
      <sz val="10"/>
      <name val="Arial"/>
      <charset val="1"/>
    </font>
    <font>
      <b/>
      <sz val="11"/>
      <name val="Arial"/>
      <charset val="1"/>
    </font>
    <font>
      <b/>
      <sz val="10"/>
      <name val="Arial"/>
      <charset val="1"/>
    </font>
    <font>
      <b/>
      <sz val="12"/>
      <color rgb="FF0000FF"/>
      <name val="Arial"/>
      <charset val="1"/>
    </font>
    <font>
      <b/>
      <sz val="11"/>
      <color rgb="FFFFFFFF"/>
      <name val="Arial"/>
      <charset val="1"/>
    </font>
    <font>
      <b/>
      <sz val="12"/>
      <color rgb="FFC00000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305496"/>
        <bgColor rgb="FF666699"/>
      </patternFill>
    </fill>
    <fill>
      <patternFill patternType="solid">
        <fgColor rgb="FFD9E1F2"/>
        <bgColor rgb="FFCCFFFF"/>
      </patternFill>
    </fill>
    <fill>
      <patternFill patternType="solid">
        <fgColor rgb="FFA9D18E"/>
        <bgColor rgb="FF9DC3E6"/>
      </patternFill>
    </fill>
    <fill>
      <patternFill patternType="solid">
        <fgColor rgb="FF9DC3E6"/>
        <bgColor rgb="FFA9D18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right" vertical="center"/>
    </xf>
    <xf numFmtId="167" fontId="2" fillId="0" borderId="1" xfId="0" applyNumberFormat="1" applyFont="1" applyBorder="1" applyAlignment="1">
      <alignment horizontal="right" vertical="center"/>
    </xf>
    <xf numFmtId="167" fontId="5" fillId="2" borderId="1" xfId="0" applyNumberFormat="1" applyFont="1" applyFill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right" vertical="center"/>
    </xf>
    <xf numFmtId="1" fontId="5" fillId="4" borderId="1" xfId="0" applyNumberFormat="1" applyFont="1" applyFill="1" applyBorder="1" applyAlignment="1">
      <alignment horizontal="right" vertical="center"/>
    </xf>
    <xf numFmtId="165" fontId="5" fillId="4" borderId="1" xfId="0" applyNumberFormat="1" applyFont="1" applyFill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right" vertical="center"/>
    </xf>
    <xf numFmtId="0" fontId="2" fillId="5" borderId="1" xfId="0" applyFont="1" applyFill="1" applyBorder="1"/>
    <xf numFmtId="169" fontId="2" fillId="5" borderId="1" xfId="0" applyNumberFormat="1" applyFont="1" applyFill="1" applyBorder="1" applyAlignment="1">
      <alignment horizontal="right" vertical="center"/>
    </xf>
    <xf numFmtId="170" fontId="2" fillId="5" borderId="1" xfId="0" applyNumberFormat="1" applyFont="1" applyFill="1" applyBorder="1" applyAlignment="1">
      <alignment horizontal="right" vertical="center"/>
    </xf>
    <xf numFmtId="165" fontId="2" fillId="5" borderId="1" xfId="0" applyNumberFormat="1" applyFont="1" applyFill="1" applyBorder="1" applyAlignment="1">
      <alignment horizontal="right" vertical="center"/>
    </xf>
    <xf numFmtId="171" fontId="2" fillId="5" borderId="1" xfId="0" applyNumberFormat="1" applyFont="1" applyFill="1" applyBorder="1" applyAlignment="1">
      <alignment horizontal="right" vertical="center"/>
    </xf>
    <xf numFmtId="164" fontId="2" fillId="5" borderId="1" xfId="0" applyNumberFormat="1" applyFont="1" applyFill="1" applyBorder="1" applyAlignment="1">
      <alignment horizontal="right" vertical="center"/>
    </xf>
    <xf numFmtId="0" fontId="2" fillId="6" borderId="1" xfId="0" applyFont="1" applyFill="1" applyBorder="1"/>
    <xf numFmtId="169" fontId="2" fillId="6" borderId="1" xfId="0" applyNumberFormat="1" applyFont="1" applyFill="1" applyBorder="1" applyAlignment="1">
      <alignment horizontal="right" vertical="center"/>
    </xf>
    <xf numFmtId="170" fontId="2" fillId="6" borderId="1" xfId="0" applyNumberFormat="1" applyFont="1" applyFill="1" applyBorder="1" applyAlignment="1">
      <alignment horizontal="right" vertical="center"/>
    </xf>
    <xf numFmtId="165" fontId="2" fillId="6" borderId="1" xfId="0" applyNumberFormat="1" applyFont="1" applyFill="1" applyBorder="1" applyAlignment="1">
      <alignment horizontal="right" vertical="center"/>
    </xf>
    <xf numFmtId="171" fontId="2" fillId="6" borderId="1" xfId="0" applyNumberFormat="1" applyFont="1" applyFill="1" applyBorder="1" applyAlignment="1">
      <alignment horizontal="right" vertical="center"/>
    </xf>
    <xf numFmtId="164" fontId="2" fillId="6" borderId="1" xfId="0" applyNumberFormat="1" applyFont="1" applyFill="1" applyBorder="1" applyAlignment="1">
      <alignment horizontal="right" vertical="center"/>
    </xf>
    <xf numFmtId="172" fontId="2" fillId="0" borderId="1" xfId="0" applyNumberFormat="1" applyFont="1" applyBorder="1" applyAlignment="1">
      <alignment horizontal="right" vertical="center"/>
    </xf>
    <xf numFmtId="169" fontId="2" fillId="0" borderId="1" xfId="0" applyNumberFormat="1" applyFont="1" applyBorder="1" applyAlignment="1">
      <alignment horizontal="right" vertical="center"/>
    </xf>
    <xf numFmtId="170" fontId="2" fillId="0" borderId="1" xfId="0" applyNumberFormat="1" applyFont="1" applyBorder="1" applyAlignment="1">
      <alignment horizontal="right" vertical="center"/>
    </xf>
    <xf numFmtId="171" fontId="2" fillId="0" borderId="1" xfId="0" applyNumberFormat="1" applyFont="1" applyBorder="1" applyAlignment="1">
      <alignment horizontal="right" vertical="center"/>
    </xf>
    <xf numFmtId="164" fontId="5" fillId="2" borderId="1" xfId="0" applyNumberFormat="1" applyFont="1" applyFill="1" applyBorder="1" applyAlignment="1">
      <alignment horizontal="right" vertical="center"/>
    </xf>
    <xf numFmtId="172" fontId="5" fillId="2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164" fontId="6" fillId="8" borderId="2" xfId="0" applyNumberFormat="1" applyFont="1" applyFill="1" applyBorder="1" applyAlignment="1">
      <alignment horizontal="right" vertical="center"/>
    </xf>
    <xf numFmtId="0" fontId="0" fillId="7" borderId="2" xfId="0" applyFill="1" applyBorder="1"/>
    <xf numFmtId="0" fontId="5" fillId="7" borderId="2" xfId="0" applyFont="1" applyFill="1" applyBorder="1" applyAlignment="1">
      <alignment horizontal="left" vertical="center" wrapText="1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3" borderId="0" xfId="0" applyFont="1" applyFill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0549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5"/>
  <sheetViews>
    <sheetView tabSelected="1" zoomScaleNormal="100" workbookViewId="0">
      <selection activeCell="M35" sqref="M35"/>
    </sheetView>
  </sheetViews>
  <sheetFormatPr defaultColWidth="8.5703125" defaultRowHeight="15" x14ac:dyDescent="0.25"/>
  <cols>
    <col min="2" max="2" width="39.7109375" bestFit="1" customWidth="1"/>
    <col min="3" max="3" width="11.42578125" bestFit="1" customWidth="1"/>
    <col min="4" max="4" width="22.42578125" bestFit="1" customWidth="1"/>
    <col min="5" max="5" width="11.7109375" bestFit="1" customWidth="1"/>
    <col min="6" max="6" width="20.28515625" bestFit="1" customWidth="1"/>
  </cols>
  <sheetData>
    <row r="2" spans="2:6" ht="18" x14ac:dyDescent="0.25">
      <c r="B2" s="44" t="s">
        <v>0</v>
      </c>
      <c r="C2" s="44"/>
      <c r="D2" s="44"/>
      <c r="E2" s="44"/>
      <c r="F2" s="44"/>
    </row>
    <row r="4" spans="2:6" x14ac:dyDescent="0.25">
      <c r="B4" s="45" t="s">
        <v>1</v>
      </c>
      <c r="C4" s="45"/>
      <c r="D4" s="45"/>
      <c r="E4" s="45"/>
      <c r="F4" s="45"/>
    </row>
    <row r="5" spans="2:6" x14ac:dyDescent="0.25">
      <c r="B5" s="46" t="s">
        <v>2</v>
      </c>
      <c r="C5" s="46"/>
      <c r="D5" s="46"/>
      <c r="E5" s="46"/>
      <c r="F5" s="46"/>
    </row>
    <row r="7" spans="2:6" x14ac:dyDescent="0.25">
      <c r="B7" s="41" t="s">
        <v>3</v>
      </c>
      <c r="C7" s="41"/>
      <c r="D7" s="41"/>
      <c r="E7" s="41"/>
      <c r="F7" s="41"/>
    </row>
    <row r="8" spans="2:6" ht="25.5" x14ac:dyDescent="0.25">
      <c r="B8" s="40" t="s">
        <v>177</v>
      </c>
      <c r="C8" s="38">
        <v>450</v>
      </c>
      <c r="D8" s="39" t="s">
        <v>174</v>
      </c>
    </row>
    <row r="12" spans="2:6" x14ac:dyDescent="0.25">
      <c r="B12" s="2" t="s">
        <v>4</v>
      </c>
      <c r="C12" s="3">
        <v>1.1279999999999999</v>
      </c>
    </row>
    <row r="13" spans="2:6" x14ac:dyDescent="0.25">
      <c r="B13" s="2" t="s">
        <v>5</v>
      </c>
      <c r="C13" s="3">
        <v>1.371</v>
      </c>
    </row>
    <row r="15" spans="2:6" x14ac:dyDescent="0.25">
      <c r="B15" s="41" t="s">
        <v>6</v>
      </c>
      <c r="C15" s="41"/>
      <c r="D15" s="41"/>
      <c r="E15" s="41"/>
      <c r="F15" s="41"/>
    </row>
    <row r="16" spans="2:6" x14ac:dyDescent="0.25">
      <c r="B16" s="4" t="s">
        <v>7</v>
      </c>
      <c r="C16" s="4" t="s">
        <v>8</v>
      </c>
      <c r="D16" s="4" t="s">
        <v>9</v>
      </c>
      <c r="E16" s="4" t="s">
        <v>10</v>
      </c>
      <c r="F16" s="4" t="s">
        <v>11</v>
      </c>
    </row>
    <row r="17" spans="2:6" x14ac:dyDescent="0.25">
      <c r="B17" s="2" t="s">
        <v>12</v>
      </c>
      <c r="C17" s="3">
        <f>C12</f>
        <v>1.1279999999999999</v>
      </c>
      <c r="D17" s="3">
        <f>C13</f>
        <v>1.371</v>
      </c>
      <c r="E17" s="3">
        <f>D17-C17</f>
        <v>0.2430000000000001</v>
      </c>
      <c r="F17" s="2" t="s">
        <v>13</v>
      </c>
    </row>
    <row r="18" spans="2:6" x14ac:dyDescent="0.25">
      <c r="B18" s="2" t="s">
        <v>14</v>
      </c>
      <c r="C18" s="5">
        <f>'No GL Tickets'!D8</f>
        <v>86.02</v>
      </c>
      <c r="D18" s="5">
        <f>'GL Tickets'!D8</f>
        <v>107.76</v>
      </c>
      <c r="E18" s="5">
        <f>D18-C18</f>
        <v>21.740000000000009</v>
      </c>
      <c r="F18" s="2" t="s">
        <v>15</v>
      </c>
    </row>
    <row r="19" spans="2:6" x14ac:dyDescent="0.25">
      <c r="B19" s="2" t="s">
        <v>16</v>
      </c>
      <c r="C19" s="5">
        <f>C18/C17</f>
        <v>76.258865248226954</v>
      </c>
      <c r="D19" s="5">
        <f>D18/D17</f>
        <v>78.599562363238519</v>
      </c>
      <c r="E19" s="5">
        <f>D19-C19</f>
        <v>2.3406971150115652</v>
      </c>
      <c r="F19" s="2" t="s">
        <v>17</v>
      </c>
    </row>
    <row r="20" spans="2:6" x14ac:dyDescent="0.25">
      <c r="B20" s="2" t="s">
        <v>18</v>
      </c>
      <c r="C20" s="6">
        <f>C18*$C$8</f>
        <v>38709</v>
      </c>
      <c r="D20" s="6">
        <f>D18*$C$8</f>
        <v>48492</v>
      </c>
      <c r="E20" s="6">
        <f>D20-C20</f>
        <v>9783</v>
      </c>
      <c r="F20" s="2" t="s">
        <v>19</v>
      </c>
    </row>
    <row r="21" spans="2:6" x14ac:dyDescent="0.25">
      <c r="B21" s="1" t="s">
        <v>20</v>
      </c>
      <c r="C21" s="7">
        <f>C20/C17</f>
        <v>34316.48936170213</v>
      </c>
      <c r="D21" s="7">
        <f>D20/D17</f>
        <v>35369.80306345733</v>
      </c>
      <c r="E21" s="7">
        <f>D21-C21</f>
        <v>1053.3137017551999</v>
      </c>
      <c r="F21" s="1" t="s">
        <v>21</v>
      </c>
    </row>
    <row r="23" spans="2:6" x14ac:dyDescent="0.25">
      <c r="B23" s="41" t="s">
        <v>22</v>
      </c>
      <c r="C23" s="41"/>
      <c r="D23" s="41"/>
      <c r="E23" s="41"/>
      <c r="F23" s="41"/>
    </row>
    <row r="24" spans="2:6" x14ac:dyDescent="0.25">
      <c r="B24" s="2" t="s">
        <v>23</v>
      </c>
      <c r="C24" s="3">
        <f>D19-C19</f>
        <v>2.3406971150115652</v>
      </c>
      <c r="D24" s="42" t="s">
        <v>24</v>
      </c>
      <c r="E24" s="42"/>
      <c r="F24" s="42"/>
    </row>
    <row r="25" spans="2:6" ht="15.75" x14ac:dyDescent="0.25">
      <c r="B25" s="1" t="s">
        <v>25</v>
      </c>
      <c r="C25" s="8">
        <f>(D19-C19)*C8</f>
        <v>1053.3137017552044</v>
      </c>
      <c r="D25" s="43" t="s">
        <v>26</v>
      </c>
      <c r="E25" s="43"/>
      <c r="F25" s="43"/>
    </row>
  </sheetData>
  <mergeCells count="8">
    <mergeCell ref="B23:F23"/>
    <mergeCell ref="D24:F24"/>
    <mergeCell ref="D25:F25"/>
    <mergeCell ref="B2:F2"/>
    <mergeCell ref="B4:F4"/>
    <mergeCell ref="B5:F5"/>
    <mergeCell ref="B7:F7"/>
    <mergeCell ref="B15:F15"/>
  </mergeCells>
  <pageMargins left="0.75" right="0.75" top="1" bottom="1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7"/>
  <sheetViews>
    <sheetView zoomScaleNormal="100" workbookViewId="0">
      <pane xSplit="1" ySplit="3" topLeftCell="L4" activePane="bottomRight" state="frozen"/>
      <selection pane="topRight" activeCell="B1" sqref="B1"/>
      <selection pane="bottomLeft" activeCell="A4" sqref="A4"/>
      <selection pane="bottomRight" activeCell="AA24" sqref="AA24"/>
    </sheetView>
  </sheetViews>
  <sheetFormatPr defaultColWidth="8.5703125" defaultRowHeight="15" x14ac:dyDescent="0.25"/>
  <cols>
    <col min="1" max="1" width="28.42578125" customWidth="1"/>
    <col min="2" max="2" width="10.140625" bestFit="1" customWidth="1"/>
    <col min="3" max="3" width="8.42578125" bestFit="1" customWidth="1"/>
    <col min="4" max="4" width="8.5703125" bestFit="1" customWidth="1"/>
    <col min="5" max="5" width="11.28515625" bestFit="1" customWidth="1"/>
    <col min="6" max="6" width="12.7109375" bestFit="1" customWidth="1"/>
    <col min="7" max="7" width="13.28515625" bestFit="1" customWidth="1"/>
    <col min="8" max="8" width="15.42578125" bestFit="1" customWidth="1"/>
    <col min="9" max="9" width="10.140625" bestFit="1" customWidth="1"/>
    <col min="10" max="10" width="7.28515625" bestFit="1" customWidth="1"/>
    <col min="11" max="11" width="8.7109375" bestFit="1" customWidth="1"/>
    <col min="12" max="12" width="14.140625" bestFit="1" customWidth="1"/>
    <col min="13" max="13" width="8.85546875" bestFit="1" customWidth="1"/>
    <col min="14" max="14" width="10.85546875" bestFit="1" customWidth="1"/>
    <col min="15" max="15" width="6.7109375" bestFit="1" customWidth="1"/>
    <col min="16" max="16" width="13.28515625" bestFit="1" customWidth="1"/>
    <col min="17" max="17" width="13.5703125" bestFit="1" customWidth="1"/>
    <col min="18" max="18" width="10.5703125" bestFit="1" customWidth="1"/>
    <col min="19" max="19" width="9.5703125" bestFit="1" customWidth="1"/>
    <col min="20" max="20" width="7.5703125" bestFit="1" customWidth="1"/>
    <col min="21" max="21" width="8.28515625" bestFit="1" customWidth="1"/>
    <col min="22" max="22" width="13.140625" bestFit="1" customWidth="1"/>
    <col min="23" max="23" width="14.28515625" bestFit="1" customWidth="1"/>
    <col min="24" max="24" width="10" bestFit="1" customWidth="1"/>
    <col min="25" max="25" width="15.85546875" bestFit="1" customWidth="1"/>
    <col min="26" max="26" width="15.28515625" bestFit="1" customWidth="1"/>
    <col min="27" max="27" width="16.42578125" bestFit="1" customWidth="1"/>
    <col min="28" max="28" width="14" bestFit="1" customWidth="1"/>
    <col min="29" max="29" width="18.28515625" bestFit="1" customWidth="1"/>
    <col min="30" max="30" width="4" bestFit="1" customWidth="1"/>
    <col min="31" max="31" width="15.42578125" bestFit="1" customWidth="1"/>
  </cols>
  <sheetData>
    <row r="1" spans="1:31" ht="21.75" customHeight="1" x14ac:dyDescent="0.25">
      <c r="A1" s="44" t="s">
        <v>27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</row>
    <row r="3" spans="1:31" x14ac:dyDescent="0.25">
      <c r="A3" s="4" t="s">
        <v>28</v>
      </c>
      <c r="B3" s="4" t="s">
        <v>29</v>
      </c>
      <c r="C3" s="4" t="s">
        <v>30</v>
      </c>
      <c r="D3" s="4" t="s">
        <v>31</v>
      </c>
      <c r="E3" s="4" t="s">
        <v>32</v>
      </c>
      <c r="F3" s="4" t="s">
        <v>33</v>
      </c>
      <c r="G3" s="4" t="s">
        <v>34</v>
      </c>
      <c r="H3" s="4" t="s">
        <v>35</v>
      </c>
      <c r="I3" s="4" t="s">
        <v>36</v>
      </c>
      <c r="J3" s="4" t="s">
        <v>37</v>
      </c>
      <c r="K3" s="4" t="s">
        <v>38</v>
      </c>
      <c r="L3" s="4" t="s">
        <v>39</v>
      </c>
      <c r="M3" s="4" t="s">
        <v>40</v>
      </c>
      <c r="N3" s="4" t="s">
        <v>41</v>
      </c>
      <c r="O3" s="4" t="s">
        <v>42</v>
      </c>
      <c r="P3" s="4" t="s">
        <v>43</v>
      </c>
      <c r="Q3" s="4" t="s">
        <v>44</v>
      </c>
      <c r="R3" s="4" t="s">
        <v>45</v>
      </c>
      <c r="S3" s="4" t="s">
        <v>46</v>
      </c>
      <c r="T3" s="4" t="s">
        <v>47</v>
      </c>
      <c r="U3" s="4" t="s">
        <v>48</v>
      </c>
      <c r="V3" s="4" t="s">
        <v>49</v>
      </c>
      <c r="W3" s="4" t="s">
        <v>50</v>
      </c>
      <c r="X3" s="4" t="s">
        <v>51</v>
      </c>
      <c r="Y3" s="4" t="s">
        <v>52</v>
      </c>
      <c r="Z3" s="4" t="s">
        <v>53</v>
      </c>
      <c r="AA3" s="4" t="s">
        <v>54</v>
      </c>
      <c r="AB3" s="4" t="s">
        <v>55</v>
      </c>
      <c r="AC3" s="4" t="s">
        <v>56</v>
      </c>
      <c r="AD3" s="4" t="s">
        <v>57</v>
      </c>
      <c r="AE3" s="4" t="s">
        <v>58</v>
      </c>
    </row>
    <row r="4" spans="1:31" x14ac:dyDescent="0.25">
      <c r="A4" s="10">
        <v>5</v>
      </c>
      <c r="B4" s="11">
        <v>44.18</v>
      </c>
      <c r="C4" s="11">
        <v>17.579999999999998</v>
      </c>
      <c r="D4" s="11">
        <v>26.6</v>
      </c>
      <c r="E4" s="11">
        <v>26.201000000000001</v>
      </c>
      <c r="F4" s="11">
        <v>26.201000000000001</v>
      </c>
      <c r="G4" s="11">
        <v>0</v>
      </c>
      <c r="H4" s="11">
        <v>0.39900000000000002</v>
      </c>
      <c r="I4" s="11">
        <v>0</v>
      </c>
      <c r="J4" s="11">
        <v>0</v>
      </c>
      <c r="K4" s="11">
        <v>4.2599999999999999E-2</v>
      </c>
      <c r="L4" s="11">
        <v>0</v>
      </c>
      <c r="M4" s="11">
        <v>0</v>
      </c>
      <c r="N4" s="11">
        <v>0.11169999999999999</v>
      </c>
      <c r="O4" s="11">
        <v>0</v>
      </c>
      <c r="P4" s="11">
        <v>0.1011</v>
      </c>
      <c r="Q4" s="11">
        <v>0</v>
      </c>
      <c r="R4" s="11">
        <v>0</v>
      </c>
      <c r="S4" s="11">
        <v>2.6599999999999999E-2</v>
      </c>
      <c r="T4" s="11">
        <v>0.15959999999999999</v>
      </c>
      <c r="U4" s="11">
        <v>0.15959999999999999</v>
      </c>
      <c r="V4" s="11">
        <v>0.39900000000000002</v>
      </c>
      <c r="W4" s="11">
        <v>0</v>
      </c>
      <c r="X4" s="11">
        <v>5.2135999999999996</v>
      </c>
      <c r="Y4" s="11">
        <v>0</v>
      </c>
      <c r="Z4" s="11">
        <v>23.200500000000002</v>
      </c>
      <c r="AA4" s="11">
        <v>0</v>
      </c>
      <c r="AB4" s="12">
        <v>35</v>
      </c>
      <c r="AC4" s="3">
        <v>106</v>
      </c>
      <c r="AD4" s="12">
        <v>25</v>
      </c>
      <c r="AE4" s="9">
        <f>E4*Summary!$C$8</f>
        <v>11790.45</v>
      </c>
    </row>
    <row r="5" spans="1:31" x14ac:dyDescent="0.25">
      <c r="A5" s="10">
        <v>6</v>
      </c>
      <c r="B5" s="11">
        <v>43.5</v>
      </c>
      <c r="C5" s="11">
        <v>17.34</v>
      </c>
      <c r="D5" s="11">
        <v>26.16</v>
      </c>
      <c r="E5" s="11">
        <v>25.658000000000001</v>
      </c>
      <c r="F5" s="11">
        <v>25.495999999999999</v>
      </c>
      <c r="G5" s="11">
        <v>0.16200000000000001</v>
      </c>
      <c r="H5" s="11">
        <v>0.502</v>
      </c>
      <c r="I5" s="11">
        <v>0</v>
      </c>
      <c r="J5" s="11">
        <v>7.85E-2</v>
      </c>
      <c r="K5" s="11">
        <v>0</v>
      </c>
      <c r="L5" s="11">
        <v>0</v>
      </c>
      <c r="M5" s="11">
        <v>0</v>
      </c>
      <c r="N5" s="11">
        <v>7.85E-2</v>
      </c>
      <c r="O5" s="11">
        <v>0</v>
      </c>
      <c r="P5" s="11">
        <v>0.13600000000000001</v>
      </c>
      <c r="Q5" s="11">
        <v>0</v>
      </c>
      <c r="R5" s="11">
        <v>0</v>
      </c>
      <c r="S5" s="11">
        <v>0</v>
      </c>
      <c r="T5" s="11">
        <v>0.2878</v>
      </c>
      <c r="U5" s="11">
        <v>0.2878</v>
      </c>
      <c r="V5" s="11">
        <v>0.50229999999999997</v>
      </c>
      <c r="W5" s="11">
        <v>0.16220000000000001</v>
      </c>
      <c r="X5" s="11">
        <v>5.0750000000000002</v>
      </c>
      <c r="Y5" s="11">
        <v>0</v>
      </c>
      <c r="Z5" s="11">
        <v>22.811499999999999</v>
      </c>
      <c r="AA5" s="11">
        <v>0</v>
      </c>
      <c r="AB5" s="12">
        <v>36</v>
      </c>
      <c r="AC5" s="3">
        <v>104.167</v>
      </c>
      <c r="AD5" s="12">
        <v>25</v>
      </c>
      <c r="AE5" s="9">
        <f>E5*Summary!$C$8</f>
        <v>11546.1</v>
      </c>
    </row>
    <row r="6" spans="1:31" x14ac:dyDescent="0.25">
      <c r="A6" s="10">
        <v>7</v>
      </c>
      <c r="B6" s="11">
        <v>45.92</v>
      </c>
      <c r="C6" s="11">
        <v>17.66</v>
      </c>
      <c r="D6" s="11">
        <v>28.26</v>
      </c>
      <c r="E6" s="11">
        <v>28.158000000000001</v>
      </c>
      <c r="F6" s="11">
        <v>27.751000000000001</v>
      </c>
      <c r="G6" s="11">
        <v>0.40699999999999997</v>
      </c>
      <c r="H6" s="11">
        <v>0.10199999999999999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6.2199999999999998E-2</v>
      </c>
      <c r="Q6" s="11">
        <v>0</v>
      </c>
      <c r="R6" s="11">
        <v>0</v>
      </c>
      <c r="S6" s="11">
        <v>3.9600000000000003E-2</v>
      </c>
      <c r="T6" s="11">
        <v>0</v>
      </c>
      <c r="U6" s="11">
        <v>0</v>
      </c>
      <c r="V6" s="11">
        <v>0.1017</v>
      </c>
      <c r="W6" s="11">
        <v>0.40689999999999998</v>
      </c>
      <c r="X6" s="11">
        <v>5.5389999999999997</v>
      </c>
      <c r="Y6" s="11">
        <v>0</v>
      </c>
      <c r="Z6" s="11">
        <v>23.382300000000001</v>
      </c>
      <c r="AA6" s="11">
        <v>0.40689999999999998</v>
      </c>
      <c r="AB6" s="12">
        <v>39</v>
      </c>
      <c r="AC6" s="3">
        <v>100.256</v>
      </c>
      <c r="AD6" s="12">
        <v>25</v>
      </c>
      <c r="AE6" s="9">
        <f>E6*Summary!$C$8</f>
        <v>12671.1</v>
      </c>
    </row>
    <row r="7" spans="1:31" x14ac:dyDescent="0.25">
      <c r="A7" s="10">
        <v>8</v>
      </c>
      <c r="B7" s="11">
        <v>44.1</v>
      </c>
      <c r="C7" s="11">
        <v>17.36</v>
      </c>
      <c r="D7" s="11">
        <v>26.74</v>
      </c>
      <c r="E7" s="11">
        <v>26.178000000000001</v>
      </c>
      <c r="F7" s="11">
        <v>25.466999999999999</v>
      </c>
      <c r="G7" s="11">
        <v>0.71099999999999997</v>
      </c>
      <c r="H7" s="11">
        <v>0.56200000000000006</v>
      </c>
      <c r="I7" s="11">
        <v>0</v>
      </c>
      <c r="J7" s="11">
        <v>0</v>
      </c>
      <c r="K7" s="11">
        <v>6.6900000000000001E-2</v>
      </c>
      <c r="L7" s="11">
        <v>0</v>
      </c>
      <c r="M7" s="11">
        <v>0</v>
      </c>
      <c r="N7" s="11">
        <v>6.6900000000000001E-2</v>
      </c>
      <c r="O7" s="11">
        <v>0</v>
      </c>
      <c r="P7" s="11">
        <v>0</v>
      </c>
      <c r="Q7" s="11">
        <v>0</v>
      </c>
      <c r="R7" s="11">
        <v>0</v>
      </c>
      <c r="S7" s="11">
        <v>1.34E-2</v>
      </c>
      <c r="T7" s="11">
        <v>0.48130000000000001</v>
      </c>
      <c r="U7" s="11">
        <v>0.48130000000000001</v>
      </c>
      <c r="V7" s="11">
        <v>0.5615</v>
      </c>
      <c r="W7" s="11">
        <v>0.71130000000000004</v>
      </c>
      <c r="X7" s="11">
        <v>5.2409999999999997</v>
      </c>
      <c r="Y7" s="11">
        <v>0</v>
      </c>
      <c r="Z7" s="11">
        <v>21.755700000000001</v>
      </c>
      <c r="AA7" s="11">
        <v>0.71130000000000004</v>
      </c>
      <c r="AB7" s="12">
        <v>45</v>
      </c>
      <c r="AC7" s="3">
        <v>94.667000000000002</v>
      </c>
      <c r="AD7" s="12">
        <v>25</v>
      </c>
      <c r="AE7" s="9">
        <f>E7*Summary!$C$8</f>
        <v>11780.1</v>
      </c>
    </row>
    <row r="8" spans="1:31" x14ac:dyDescent="0.25">
      <c r="A8" s="13" t="s">
        <v>59</v>
      </c>
      <c r="B8" s="14">
        <f t="shared" ref="B8:AB8" si="0">SUM(B4:B7)</f>
        <v>177.70000000000002</v>
      </c>
      <c r="C8" s="14">
        <f t="shared" si="0"/>
        <v>69.94</v>
      </c>
      <c r="D8" s="14">
        <f t="shared" si="0"/>
        <v>107.76</v>
      </c>
      <c r="E8" s="14">
        <f t="shared" si="0"/>
        <v>106.19499999999999</v>
      </c>
      <c r="F8" s="14">
        <f t="shared" si="0"/>
        <v>104.91500000000001</v>
      </c>
      <c r="G8" s="14">
        <f t="shared" si="0"/>
        <v>1.2799999999999998</v>
      </c>
      <c r="H8" s="14">
        <f t="shared" si="0"/>
        <v>1.5650000000000002</v>
      </c>
      <c r="I8" s="14">
        <f t="shared" si="0"/>
        <v>0</v>
      </c>
      <c r="J8" s="14">
        <f t="shared" si="0"/>
        <v>7.85E-2</v>
      </c>
      <c r="K8" s="14">
        <f t="shared" si="0"/>
        <v>0.1095</v>
      </c>
      <c r="L8" s="14">
        <f t="shared" si="0"/>
        <v>0</v>
      </c>
      <c r="M8" s="14">
        <f t="shared" si="0"/>
        <v>0</v>
      </c>
      <c r="N8" s="14">
        <f t="shared" si="0"/>
        <v>0.2571</v>
      </c>
      <c r="O8" s="14">
        <f t="shared" si="0"/>
        <v>0</v>
      </c>
      <c r="P8" s="14">
        <f t="shared" si="0"/>
        <v>0.29930000000000001</v>
      </c>
      <c r="Q8" s="14">
        <f t="shared" si="0"/>
        <v>0</v>
      </c>
      <c r="R8" s="14">
        <f t="shared" si="0"/>
        <v>0</v>
      </c>
      <c r="S8" s="14">
        <f t="shared" si="0"/>
        <v>7.9600000000000004E-2</v>
      </c>
      <c r="T8" s="14">
        <f t="shared" si="0"/>
        <v>0.92870000000000008</v>
      </c>
      <c r="U8" s="14">
        <f t="shared" si="0"/>
        <v>0.92870000000000008</v>
      </c>
      <c r="V8" s="14">
        <f t="shared" si="0"/>
        <v>1.5644999999999998</v>
      </c>
      <c r="W8" s="14">
        <f t="shared" si="0"/>
        <v>1.2804</v>
      </c>
      <c r="X8" s="14">
        <f t="shared" si="0"/>
        <v>21.068599999999996</v>
      </c>
      <c r="Y8" s="14">
        <f t="shared" si="0"/>
        <v>0</v>
      </c>
      <c r="Z8" s="14">
        <f t="shared" si="0"/>
        <v>91.15</v>
      </c>
      <c r="AA8" s="14">
        <f t="shared" si="0"/>
        <v>1.1182000000000001</v>
      </c>
      <c r="AB8" s="15">
        <f t="shared" si="0"/>
        <v>155</v>
      </c>
      <c r="AC8" s="16">
        <f>AVERAGE(AC4:AC7)</f>
        <v>101.27250000000001</v>
      </c>
      <c r="AD8" s="15">
        <f>SUM(AD4:AD7)</f>
        <v>100</v>
      </c>
      <c r="AE8" s="17">
        <f>SUM(AE4:AE7)</f>
        <v>47787.75</v>
      </c>
    </row>
    <row r="10" spans="1:31" x14ac:dyDescent="0.25">
      <c r="A10" s="41" t="s">
        <v>60</v>
      </c>
      <c r="B10" s="41"/>
      <c r="C10" s="41"/>
      <c r="D10" s="41"/>
    </row>
    <row r="11" spans="1:31" x14ac:dyDescent="0.25">
      <c r="A11" s="18" t="s">
        <v>61</v>
      </c>
      <c r="B11" s="19">
        <f>AVERAGE(Z4:Z7)/AVERAGE(D4:D7)*100</f>
        <v>84.586117297698593</v>
      </c>
    </row>
    <row r="12" spans="1:31" x14ac:dyDescent="0.25">
      <c r="A12" s="18" t="s">
        <v>62</v>
      </c>
      <c r="B12" s="20">
        <f>AVERAGE(AB4:AB7)</f>
        <v>38.75</v>
      </c>
    </row>
    <row r="13" spans="1:31" x14ac:dyDescent="0.25">
      <c r="A13" s="18" t="s">
        <v>63</v>
      </c>
      <c r="B13" s="21">
        <f>AVERAGE(AC4:AC7)</f>
        <v>101.27250000000001</v>
      </c>
    </row>
    <row r="14" spans="1:31" x14ac:dyDescent="0.25">
      <c r="A14" s="18" t="s">
        <v>64</v>
      </c>
      <c r="B14" s="22">
        <f>AVERAGE(X4:X7)/AVERAGE(D4:D7)*100</f>
        <v>19.551410541945057</v>
      </c>
    </row>
    <row r="15" spans="1:31" x14ac:dyDescent="0.25">
      <c r="A15" s="18" t="s">
        <v>65</v>
      </c>
      <c r="B15" s="21">
        <f>D8</f>
        <v>107.76</v>
      </c>
    </row>
    <row r="16" spans="1:31" x14ac:dyDescent="0.25">
      <c r="A16" s="18" t="s">
        <v>66</v>
      </c>
      <c r="B16" s="21">
        <f>F8</f>
        <v>104.91500000000001</v>
      </c>
    </row>
    <row r="17" spans="1:2" x14ac:dyDescent="0.25">
      <c r="A17" s="18" t="s">
        <v>67</v>
      </c>
      <c r="B17" s="23">
        <f>AE8</f>
        <v>47787.75</v>
      </c>
    </row>
  </sheetData>
  <mergeCells count="2">
    <mergeCell ref="A1:AE1"/>
    <mergeCell ref="A10:D10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7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Y28" sqref="Y28"/>
    </sheetView>
  </sheetViews>
  <sheetFormatPr defaultColWidth="8.5703125" defaultRowHeight="15" x14ac:dyDescent="0.25"/>
  <cols>
    <col min="1" max="1" width="29.42578125" customWidth="1"/>
    <col min="2" max="2" width="10.140625" bestFit="1" customWidth="1"/>
    <col min="3" max="3" width="8.42578125" bestFit="1" customWidth="1"/>
    <col min="4" max="4" width="7.5703125" bestFit="1" customWidth="1"/>
    <col min="5" max="5" width="11.28515625" bestFit="1" customWidth="1"/>
    <col min="6" max="6" width="12.7109375" bestFit="1" customWidth="1"/>
    <col min="7" max="7" width="13.28515625" bestFit="1" customWidth="1"/>
    <col min="8" max="8" width="15.42578125" bestFit="1" customWidth="1"/>
    <col min="9" max="9" width="10.140625" bestFit="1" customWidth="1"/>
    <col min="10" max="10" width="7.28515625" bestFit="1" customWidth="1"/>
    <col min="11" max="11" width="8.7109375" bestFit="1" customWidth="1"/>
    <col min="12" max="12" width="14.140625" bestFit="1" customWidth="1"/>
    <col min="13" max="13" width="8.85546875" bestFit="1" customWidth="1"/>
    <col min="14" max="14" width="10.85546875" bestFit="1" customWidth="1"/>
    <col min="15" max="15" width="6.7109375" bestFit="1" customWidth="1"/>
    <col min="16" max="16" width="13.28515625" bestFit="1" customWidth="1"/>
    <col min="17" max="17" width="13.5703125" bestFit="1" customWidth="1"/>
    <col min="18" max="18" width="10.5703125" bestFit="1" customWidth="1"/>
    <col min="19" max="19" width="9.5703125" bestFit="1" customWidth="1"/>
    <col min="20" max="20" width="7.5703125" bestFit="1" customWidth="1"/>
    <col min="21" max="21" width="8.28515625" bestFit="1" customWidth="1"/>
    <col min="22" max="22" width="13.140625" bestFit="1" customWidth="1"/>
    <col min="23" max="23" width="14.28515625" bestFit="1" customWidth="1"/>
    <col min="24" max="24" width="10" bestFit="1" customWidth="1"/>
    <col min="25" max="25" width="15.85546875" bestFit="1" customWidth="1"/>
    <col min="26" max="26" width="15.28515625" bestFit="1" customWidth="1"/>
    <col min="27" max="27" width="16.42578125" bestFit="1" customWidth="1"/>
    <col min="28" max="28" width="14" bestFit="1" customWidth="1"/>
    <col min="29" max="29" width="18.28515625" bestFit="1" customWidth="1"/>
    <col min="30" max="30" width="4" bestFit="1" customWidth="1"/>
    <col min="31" max="31" width="15.42578125" bestFit="1" customWidth="1"/>
  </cols>
  <sheetData>
    <row r="1" spans="1:31" ht="21.75" customHeight="1" x14ac:dyDescent="0.25">
      <c r="A1" s="44" t="s">
        <v>68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</row>
    <row r="3" spans="1:31" x14ac:dyDescent="0.25">
      <c r="A3" s="4" t="s">
        <v>28</v>
      </c>
      <c r="B3" s="4" t="s">
        <v>29</v>
      </c>
      <c r="C3" s="4" t="s">
        <v>30</v>
      </c>
      <c r="D3" s="4" t="s">
        <v>31</v>
      </c>
      <c r="E3" s="4" t="s">
        <v>32</v>
      </c>
      <c r="F3" s="4" t="s">
        <v>33</v>
      </c>
      <c r="G3" s="4" t="s">
        <v>34</v>
      </c>
      <c r="H3" s="4" t="s">
        <v>35</v>
      </c>
      <c r="I3" s="4" t="s">
        <v>36</v>
      </c>
      <c r="J3" s="4" t="s">
        <v>37</v>
      </c>
      <c r="K3" s="4" t="s">
        <v>38</v>
      </c>
      <c r="L3" s="4" t="s">
        <v>39</v>
      </c>
      <c r="M3" s="4" t="s">
        <v>40</v>
      </c>
      <c r="N3" s="4" t="s">
        <v>41</v>
      </c>
      <c r="O3" s="4" t="s">
        <v>42</v>
      </c>
      <c r="P3" s="4" t="s">
        <v>43</v>
      </c>
      <c r="Q3" s="4" t="s">
        <v>44</v>
      </c>
      <c r="R3" s="4" t="s">
        <v>45</v>
      </c>
      <c r="S3" s="4" t="s">
        <v>46</v>
      </c>
      <c r="T3" s="4" t="s">
        <v>47</v>
      </c>
      <c r="U3" s="4" t="s">
        <v>48</v>
      </c>
      <c r="V3" s="4" t="s">
        <v>49</v>
      </c>
      <c r="W3" s="4" t="s">
        <v>50</v>
      </c>
      <c r="X3" s="4" t="s">
        <v>51</v>
      </c>
      <c r="Y3" s="4" t="s">
        <v>52</v>
      </c>
      <c r="Z3" s="4" t="s">
        <v>53</v>
      </c>
      <c r="AA3" s="4" t="s">
        <v>54</v>
      </c>
      <c r="AB3" s="4" t="s">
        <v>55</v>
      </c>
      <c r="AC3" s="4" t="s">
        <v>56</v>
      </c>
      <c r="AD3" s="4" t="s">
        <v>57</v>
      </c>
      <c r="AE3" s="4" t="s">
        <v>58</v>
      </c>
    </row>
    <row r="4" spans="1:31" x14ac:dyDescent="0.25">
      <c r="A4" s="10">
        <v>2</v>
      </c>
      <c r="B4" s="11">
        <v>46.06</v>
      </c>
      <c r="C4" s="11">
        <v>19.34</v>
      </c>
      <c r="D4" s="11">
        <v>26.72</v>
      </c>
      <c r="E4" s="11">
        <v>26.242000000000001</v>
      </c>
      <c r="F4" s="11">
        <v>26.242000000000001</v>
      </c>
      <c r="G4" s="11">
        <v>0</v>
      </c>
      <c r="H4" s="11">
        <v>0.47799999999999998</v>
      </c>
      <c r="I4" s="11">
        <v>9.35E-2</v>
      </c>
      <c r="J4" s="11">
        <v>0</v>
      </c>
      <c r="K4" s="11">
        <v>5.8799999999999998E-2</v>
      </c>
      <c r="L4" s="11">
        <v>0</v>
      </c>
      <c r="M4" s="11">
        <v>0</v>
      </c>
      <c r="N4" s="11">
        <v>0.15229999999999999</v>
      </c>
      <c r="O4" s="11">
        <v>0</v>
      </c>
      <c r="P4" s="11">
        <v>1.0699999999999999E-2</v>
      </c>
      <c r="Q4" s="11">
        <v>0</v>
      </c>
      <c r="R4" s="11">
        <v>0</v>
      </c>
      <c r="S4" s="11">
        <v>2.1399999999999999E-2</v>
      </c>
      <c r="T4" s="11">
        <v>0.29389999999999999</v>
      </c>
      <c r="U4" s="11">
        <v>0.29389999999999999</v>
      </c>
      <c r="V4" s="11">
        <v>0.4783</v>
      </c>
      <c r="W4" s="11">
        <v>0</v>
      </c>
      <c r="X4" s="11">
        <v>5.2370999999999999</v>
      </c>
      <c r="Y4" s="11">
        <v>0</v>
      </c>
      <c r="Z4" s="11">
        <v>25.351900000000001</v>
      </c>
      <c r="AA4" s="11">
        <v>0</v>
      </c>
      <c r="AB4" s="12">
        <v>32</v>
      </c>
      <c r="AC4" s="3">
        <v>107.813</v>
      </c>
      <c r="AD4" s="12">
        <v>25</v>
      </c>
      <c r="AE4" s="9">
        <f>E4*Summary!$C$8</f>
        <v>11808.9</v>
      </c>
    </row>
    <row r="5" spans="1:31" x14ac:dyDescent="0.25">
      <c r="A5" s="10">
        <v>3</v>
      </c>
      <c r="B5" s="11">
        <v>41.84</v>
      </c>
      <c r="C5" s="11">
        <v>17.54</v>
      </c>
      <c r="D5" s="11">
        <v>24.3</v>
      </c>
      <c r="E5" s="11">
        <v>23.559000000000001</v>
      </c>
      <c r="F5" s="11">
        <v>23.559000000000001</v>
      </c>
      <c r="G5" s="11">
        <v>0</v>
      </c>
      <c r="H5" s="11">
        <v>0.74099999999999999</v>
      </c>
      <c r="I5" s="11">
        <v>0.40100000000000002</v>
      </c>
      <c r="J5" s="11">
        <v>0</v>
      </c>
      <c r="K5" s="11">
        <v>9.7199999999999995E-2</v>
      </c>
      <c r="L5" s="11">
        <v>0</v>
      </c>
      <c r="M5" s="11">
        <v>4.8599999999999997E-2</v>
      </c>
      <c r="N5" s="11">
        <v>0.54679999999999995</v>
      </c>
      <c r="O5" s="11">
        <v>0</v>
      </c>
      <c r="P5" s="11">
        <v>0</v>
      </c>
      <c r="Q5" s="11">
        <v>0</v>
      </c>
      <c r="R5" s="11">
        <v>0</v>
      </c>
      <c r="S5" s="11">
        <v>2.4299999999999999E-2</v>
      </c>
      <c r="T5" s="11">
        <v>0.1701</v>
      </c>
      <c r="U5" s="11">
        <v>0.1701</v>
      </c>
      <c r="V5" s="11">
        <v>0.74119999999999997</v>
      </c>
      <c r="W5" s="11">
        <v>0</v>
      </c>
      <c r="X5" s="11">
        <v>4.7628000000000004</v>
      </c>
      <c r="Y5" s="11">
        <v>0</v>
      </c>
      <c r="Z5" s="11">
        <v>22.5261</v>
      </c>
      <c r="AA5" s="11">
        <v>0</v>
      </c>
      <c r="AB5" s="12">
        <v>33</v>
      </c>
      <c r="AC5" s="3">
        <v>106.667</v>
      </c>
      <c r="AD5" s="12">
        <v>25</v>
      </c>
      <c r="AE5" s="9">
        <f>E5*Summary!$C$8</f>
        <v>10601.550000000001</v>
      </c>
    </row>
    <row r="6" spans="1:31" x14ac:dyDescent="0.25">
      <c r="A6" s="10">
        <v>4</v>
      </c>
      <c r="B6" s="11">
        <v>43.12</v>
      </c>
      <c r="C6" s="11">
        <v>17.46</v>
      </c>
      <c r="D6" s="11">
        <v>25.66</v>
      </c>
      <c r="E6" s="11">
        <v>25.416</v>
      </c>
      <c r="F6" s="11">
        <v>25.416</v>
      </c>
      <c r="G6" s="11">
        <v>0</v>
      </c>
      <c r="H6" s="11">
        <v>0.24399999999999999</v>
      </c>
      <c r="I6" s="11">
        <v>0</v>
      </c>
      <c r="J6" s="11">
        <v>0</v>
      </c>
      <c r="K6" s="11">
        <v>3.85E-2</v>
      </c>
      <c r="L6" s="11">
        <v>0</v>
      </c>
      <c r="M6" s="11">
        <v>0</v>
      </c>
      <c r="N6" s="11">
        <v>3.85E-2</v>
      </c>
      <c r="O6" s="11">
        <v>0</v>
      </c>
      <c r="P6" s="11">
        <v>1.54E-2</v>
      </c>
      <c r="Q6" s="11">
        <v>0</v>
      </c>
      <c r="R6" s="11">
        <v>0</v>
      </c>
      <c r="S6" s="11">
        <v>3.5900000000000001E-2</v>
      </c>
      <c r="T6" s="11">
        <v>0.154</v>
      </c>
      <c r="U6" s="11">
        <v>0.154</v>
      </c>
      <c r="V6" s="11">
        <v>0.24379999999999999</v>
      </c>
      <c r="W6" s="11">
        <v>0</v>
      </c>
      <c r="X6" s="11">
        <v>5.0293999999999999</v>
      </c>
      <c r="Y6" s="11">
        <v>0</v>
      </c>
      <c r="Z6" s="11">
        <v>23.848400000000002</v>
      </c>
      <c r="AA6" s="11">
        <v>0</v>
      </c>
      <c r="AB6" s="12">
        <v>34</v>
      </c>
      <c r="AC6" s="3">
        <v>98.528999999999996</v>
      </c>
      <c r="AD6" s="12">
        <v>25</v>
      </c>
      <c r="AE6" s="9">
        <f>E6*Summary!$C$8</f>
        <v>11437.2</v>
      </c>
    </row>
    <row r="7" spans="1:31" x14ac:dyDescent="0.25">
      <c r="A7" s="10">
        <v>9</v>
      </c>
      <c r="B7" s="11">
        <v>26.78</v>
      </c>
      <c r="C7" s="11">
        <v>17.440000000000001</v>
      </c>
      <c r="D7" s="11">
        <v>9.34</v>
      </c>
      <c r="E7" s="11">
        <v>9.157</v>
      </c>
      <c r="F7" s="11">
        <v>9.1050000000000004</v>
      </c>
      <c r="G7" s="11">
        <v>5.1999999999999998E-2</v>
      </c>
      <c r="H7" s="11">
        <v>0.183</v>
      </c>
      <c r="I7" s="11">
        <v>2.6200000000000001E-2</v>
      </c>
      <c r="J7" s="11">
        <v>0</v>
      </c>
      <c r="K7" s="11">
        <v>0</v>
      </c>
      <c r="L7" s="11">
        <v>0</v>
      </c>
      <c r="M7" s="11">
        <v>0</v>
      </c>
      <c r="N7" s="11">
        <v>2.6200000000000001E-2</v>
      </c>
      <c r="O7" s="11">
        <v>0</v>
      </c>
      <c r="P7" s="11">
        <v>0</v>
      </c>
      <c r="Q7" s="11">
        <v>0</v>
      </c>
      <c r="R7" s="11">
        <v>0</v>
      </c>
      <c r="S7" s="11">
        <v>9.1499999999999998E-2</v>
      </c>
      <c r="T7" s="11">
        <v>6.54E-2</v>
      </c>
      <c r="U7" s="11">
        <v>6.54E-2</v>
      </c>
      <c r="V7" s="11">
        <v>0.18310000000000001</v>
      </c>
      <c r="W7" s="11">
        <v>5.2299999999999999E-2</v>
      </c>
      <c r="X7" s="11">
        <v>1.8306</v>
      </c>
      <c r="Y7" s="11">
        <v>0</v>
      </c>
      <c r="Z7" s="11">
        <v>8.5609999999999999</v>
      </c>
      <c r="AA7" s="11">
        <v>5.2299999999999999E-2</v>
      </c>
      <c r="AB7" s="12">
        <v>36</v>
      </c>
      <c r="AC7" s="3">
        <v>102.77800000000001</v>
      </c>
      <c r="AD7" s="12">
        <v>25</v>
      </c>
      <c r="AE7" s="9">
        <f>E7*Summary!$C$8</f>
        <v>4120.6499999999996</v>
      </c>
    </row>
    <row r="8" spans="1:31" x14ac:dyDescent="0.25">
      <c r="A8" s="13" t="s">
        <v>59</v>
      </c>
      <c r="B8" s="14">
        <f t="shared" ref="B8:AB8" si="0">SUM(B4:B7)</f>
        <v>157.80000000000001</v>
      </c>
      <c r="C8" s="14">
        <f t="shared" si="0"/>
        <v>71.78</v>
      </c>
      <c r="D8" s="14">
        <f t="shared" si="0"/>
        <v>86.02</v>
      </c>
      <c r="E8" s="14">
        <f t="shared" si="0"/>
        <v>84.373999999999995</v>
      </c>
      <c r="F8" s="14">
        <f t="shared" si="0"/>
        <v>84.322000000000003</v>
      </c>
      <c r="G8" s="14">
        <f t="shared" si="0"/>
        <v>5.1999999999999998E-2</v>
      </c>
      <c r="H8" s="14">
        <f t="shared" si="0"/>
        <v>1.6459999999999999</v>
      </c>
      <c r="I8" s="14">
        <f t="shared" si="0"/>
        <v>0.52070000000000005</v>
      </c>
      <c r="J8" s="14">
        <f t="shared" si="0"/>
        <v>0</v>
      </c>
      <c r="K8" s="14">
        <f t="shared" si="0"/>
        <v>0.19450000000000001</v>
      </c>
      <c r="L8" s="14">
        <f t="shared" si="0"/>
        <v>0</v>
      </c>
      <c r="M8" s="14">
        <f t="shared" si="0"/>
        <v>4.8599999999999997E-2</v>
      </c>
      <c r="N8" s="14">
        <f t="shared" si="0"/>
        <v>0.76379999999999992</v>
      </c>
      <c r="O8" s="14">
        <f t="shared" si="0"/>
        <v>0</v>
      </c>
      <c r="P8" s="14">
        <f t="shared" si="0"/>
        <v>2.6099999999999998E-2</v>
      </c>
      <c r="Q8" s="14">
        <f t="shared" si="0"/>
        <v>0</v>
      </c>
      <c r="R8" s="14">
        <f t="shared" si="0"/>
        <v>0</v>
      </c>
      <c r="S8" s="14">
        <f t="shared" si="0"/>
        <v>0.1731</v>
      </c>
      <c r="T8" s="14">
        <f t="shared" si="0"/>
        <v>0.68340000000000001</v>
      </c>
      <c r="U8" s="14">
        <f t="shared" si="0"/>
        <v>0.68340000000000001</v>
      </c>
      <c r="V8" s="14">
        <f t="shared" si="0"/>
        <v>1.6464000000000001</v>
      </c>
      <c r="W8" s="14">
        <f t="shared" si="0"/>
        <v>5.2299999999999999E-2</v>
      </c>
      <c r="X8" s="14">
        <f t="shared" si="0"/>
        <v>16.8599</v>
      </c>
      <c r="Y8" s="14">
        <f t="shared" si="0"/>
        <v>0</v>
      </c>
      <c r="Z8" s="14">
        <f t="shared" si="0"/>
        <v>80.287399999999991</v>
      </c>
      <c r="AA8" s="14">
        <f t="shared" si="0"/>
        <v>5.2299999999999999E-2</v>
      </c>
      <c r="AB8" s="15">
        <f t="shared" si="0"/>
        <v>135</v>
      </c>
      <c r="AC8" s="16">
        <f>AVERAGE(AC4:AC7)</f>
        <v>103.94675000000001</v>
      </c>
      <c r="AD8" s="15">
        <f>SUM(AD4:AD7)</f>
        <v>100</v>
      </c>
      <c r="AE8" s="17">
        <f>SUM(AE4:AE7)</f>
        <v>37968.300000000003</v>
      </c>
    </row>
    <row r="10" spans="1:31" x14ac:dyDescent="0.25">
      <c r="A10" s="41" t="s">
        <v>60</v>
      </c>
      <c r="B10" s="41"/>
      <c r="C10" s="41"/>
      <c r="D10" s="41"/>
    </row>
    <row r="11" spans="1:31" x14ac:dyDescent="0.25">
      <c r="A11" s="24" t="s">
        <v>61</v>
      </c>
      <c r="B11" s="25">
        <f>AVERAGE(Z4:Z7)/AVERAGE(D4:D7)*100</f>
        <v>93.335735875377807</v>
      </c>
    </row>
    <row r="12" spans="1:31" x14ac:dyDescent="0.25">
      <c r="A12" s="24" t="s">
        <v>62</v>
      </c>
      <c r="B12" s="26">
        <f>AVERAGE(AB4:AB7)</f>
        <v>33.75</v>
      </c>
    </row>
    <row r="13" spans="1:31" x14ac:dyDescent="0.25">
      <c r="A13" s="24" t="s">
        <v>63</v>
      </c>
      <c r="B13" s="27">
        <f>AVERAGE(AC4:AC7)</f>
        <v>103.94675000000001</v>
      </c>
    </row>
    <row r="14" spans="1:31" x14ac:dyDescent="0.25">
      <c r="A14" s="24" t="s">
        <v>64</v>
      </c>
      <c r="B14" s="28">
        <f>AVERAGE(X4:X7)/AVERAGE(D4:D7)*100</f>
        <v>19.599976749593118</v>
      </c>
    </row>
    <row r="15" spans="1:31" x14ac:dyDescent="0.25">
      <c r="A15" s="24" t="s">
        <v>65</v>
      </c>
      <c r="B15" s="27">
        <f>D8</f>
        <v>86.02</v>
      </c>
    </row>
    <row r="16" spans="1:31" x14ac:dyDescent="0.25">
      <c r="A16" s="24" t="s">
        <v>66</v>
      </c>
      <c r="B16" s="27">
        <f>F8</f>
        <v>84.322000000000003</v>
      </c>
    </row>
    <row r="17" spans="1:2" x14ac:dyDescent="0.25">
      <c r="A17" s="24" t="s">
        <v>67</v>
      </c>
      <c r="B17" s="29">
        <f>AE8</f>
        <v>37968.300000000003</v>
      </c>
    </row>
  </sheetData>
  <mergeCells count="2">
    <mergeCell ref="A1:AE1"/>
    <mergeCell ref="A10:D10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"/>
  <sheetViews>
    <sheetView zoomScaleNormal="100" workbookViewId="0">
      <selection activeCell="I14" sqref="I14"/>
    </sheetView>
  </sheetViews>
  <sheetFormatPr defaultColWidth="8.5703125" defaultRowHeight="15" x14ac:dyDescent="0.25"/>
  <cols>
    <col min="1" max="1" width="28" customWidth="1"/>
    <col min="2" max="4" width="16" customWidth="1"/>
    <col min="5" max="5" width="14" customWidth="1"/>
  </cols>
  <sheetData>
    <row r="1" spans="1:5" ht="18" x14ac:dyDescent="0.25">
      <c r="A1" s="44" t="s">
        <v>69</v>
      </c>
      <c r="B1" s="44"/>
      <c r="C1" s="44"/>
      <c r="D1" s="44"/>
      <c r="E1" s="44"/>
    </row>
    <row r="3" spans="1:5" x14ac:dyDescent="0.25">
      <c r="A3" s="4" t="s">
        <v>7</v>
      </c>
      <c r="B3" s="4" t="s">
        <v>8</v>
      </c>
      <c r="C3" s="4" t="s">
        <v>9</v>
      </c>
      <c r="D3" s="4" t="s">
        <v>10</v>
      </c>
      <c r="E3" s="4" t="s">
        <v>70</v>
      </c>
    </row>
    <row r="4" spans="1:5" x14ac:dyDescent="0.25">
      <c r="A4" s="2" t="s">
        <v>71</v>
      </c>
      <c r="B4" s="12">
        <f>COUNT('No GL Tickets'!A4:A7)</f>
        <v>4</v>
      </c>
      <c r="C4" s="12">
        <f>COUNT('GL Tickets'!A4:A7)</f>
        <v>4</v>
      </c>
      <c r="D4" s="12">
        <f t="shared" ref="D4:D21" si="0">C4-B4</f>
        <v>0</v>
      </c>
      <c r="E4" s="30">
        <f t="shared" ref="E4:E21" si="1">IFERROR((C4-B4)/B4*100,"-")</f>
        <v>0</v>
      </c>
    </row>
    <row r="5" spans="1:5" x14ac:dyDescent="0.25">
      <c r="A5" s="2" t="s">
        <v>65</v>
      </c>
      <c r="B5" s="3">
        <f>'No GL Tickets'!D8</f>
        <v>86.02</v>
      </c>
      <c r="C5" s="3">
        <f>'GL Tickets'!D8</f>
        <v>107.76</v>
      </c>
      <c r="D5" s="3">
        <f t="shared" si="0"/>
        <v>21.740000000000009</v>
      </c>
      <c r="E5" s="30">
        <f t="shared" si="1"/>
        <v>25.273192280864926</v>
      </c>
    </row>
    <row r="6" spans="1:5" x14ac:dyDescent="0.25">
      <c r="A6" s="2" t="s">
        <v>66</v>
      </c>
      <c r="B6" s="3">
        <f>'No GL Tickets'!F8</f>
        <v>84.322000000000003</v>
      </c>
      <c r="C6" s="3">
        <f>'GL Tickets'!F8</f>
        <v>104.91500000000001</v>
      </c>
      <c r="D6" s="3">
        <f t="shared" si="0"/>
        <v>20.593000000000004</v>
      </c>
      <c r="E6" s="30">
        <f t="shared" si="1"/>
        <v>24.421859064063948</v>
      </c>
    </row>
    <row r="7" spans="1:5" x14ac:dyDescent="0.25">
      <c r="A7" s="2" t="s">
        <v>67</v>
      </c>
      <c r="B7" s="9">
        <f>'No GL Tickets'!AE8</f>
        <v>37968.300000000003</v>
      </c>
      <c r="C7" s="9">
        <f>'GL Tickets'!AE8</f>
        <v>47787.75</v>
      </c>
      <c r="D7" s="9">
        <f t="shared" si="0"/>
        <v>9819.4499999999971</v>
      </c>
      <c r="E7" s="30">
        <f t="shared" si="1"/>
        <v>25.86223244127337</v>
      </c>
    </row>
    <row r="8" spans="1:5" x14ac:dyDescent="0.25">
      <c r="A8" s="2" t="s">
        <v>72</v>
      </c>
      <c r="B8" s="3">
        <f>AVERAGE('No GL Tickets'!D4:D7)</f>
        <v>21.504999999999999</v>
      </c>
      <c r="C8" s="3">
        <f>AVERAGE('GL Tickets'!D4:D7)</f>
        <v>26.94</v>
      </c>
      <c r="D8" s="3">
        <f t="shared" si="0"/>
        <v>5.4350000000000023</v>
      </c>
      <c r="E8" s="30">
        <f t="shared" si="1"/>
        <v>25.273192280864926</v>
      </c>
    </row>
    <row r="9" spans="1:5" x14ac:dyDescent="0.25">
      <c r="A9" s="2" t="s">
        <v>73</v>
      </c>
      <c r="B9" s="3">
        <f>'No GL Tickets'!Z8</f>
        <v>80.287399999999991</v>
      </c>
      <c r="C9" s="3">
        <f>'GL Tickets'!Z8</f>
        <v>91.15</v>
      </c>
      <c r="D9" s="3">
        <f t="shared" si="0"/>
        <v>10.862600000000015</v>
      </c>
      <c r="E9" s="30">
        <f t="shared" si="1"/>
        <v>13.529644751231221</v>
      </c>
    </row>
    <row r="10" spans="1:5" x14ac:dyDescent="0.25">
      <c r="A10" s="2" t="s">
        <v>74</v>
      </c>
      <c r="B10" s="31">
        <f>'No GL Tickets'!Z8/'No GL Tickets'!D8*100</f>
        <v>93.335735875377807</v>
      </c>
      <c r="C10" s="31">
        <f>'GL Tickets'!Z8/'GL Tickets'!D8*100</f>
        <v>84.586117297698593</v>
      </c>
      <c r="D10" s="31">
        <f t="shared" si="0"/>
        <v>-8.7496185776792146</v>
      </c>
      <c r="E10" s="30">
        <f t="shared" si="1"/>
        <v>-9.374350023191262</v>
      </c>
    </row>
    <row r="11" spans="1:5" x14ac:dyDescent="0.25">
      <c r="A11" s="2" t="s">
        <v>75</v>
      </c>
      <c r="B11" s="32">
        <f>AVERAGE('No GL Tickets'!AB4:AB7)</f>
        <v>33.75</v>
      </c>
      <c r="C11" s="32">
        <f>AVERAGE('GL Tickets'!AB4:AB7)</f>
        <v>38.75</v>
      </c>
      <c r="D11" s="32">
        <f t="shared" si="0"/>
        <v>5</v>
      </c>
      <c r="E11" s="30">
        <f t="shared" si="1"/>
        <v>14.814814814814813</v>
      </c>
    </row>
    <row r="12" spans="1:5" x14ac:dyDescent="0.25">
      <c r="A12" s="2" t="s">
        <v>76</v>
      </c>
      <c r="B12" s="3">
        <f>AVERAGE('No GL Tickets'!AC4:AC7)</f>
        <v>103.94675000000001</v>
      </c>
      <c r="C12" s="3">
        <f>AVERAGE('GL Tickets'!AC4:AC7)</f>
        <v>101.27250000000001</v>
      </c>
      <c r="D12" s="3">
        <f t="shared" si="0"/>
        <v>-2.6742500000000007</v>
      </c>
      <c r="E12" s="30">
        <f t="shared" si="1"/>
        <v>-2.5727115085368233</v>
      </c>
    </row>
    <row r="13" spans="1:5" x14ac:dyDescent="0.25">
      <c r="A13" s="2" t="s">
        <v>77</v>
      </c>
      <c r="B13" s="33">
        <f>'No GL Tickets'!X8/'No GL Tickets'!D8*100</f>
        <v>19.599976749593118</v>
      </c>
      <c r="C13" s="33">
        <f>'GL Tickets'!X8/'GL Tickets'!D8*100</f>
        <v>19.551410541945057</v>
      </c>
      <c r="D13" s="33">
        <f t="shared" si="0"/>
        <v>-4.8566207648061521E-2</v>
      </c>
      <c r="E13" s="30">
        <f t="shared" si="1"/>
        <v>-0.24778706765083139</v>
      </c>
    </row>
    <row r="14" spans="1:5" x14ac:dyDescent="0.25">
      <c r="A14" s="2" t="s">
        <v>78</v>
      </c>
      <c r="B14" s="11">
        <f>'No GL Tickets'!V8</f>
        <v>1.6464000000000001</v>
      </c>
      <c r="C14" s="11">
        <f>'GL Tickets'!V8</f>
        <v>1.5644999999999998</v>
      </c>
      <c r="D14" s="11">
        <f t="shared" si="0"/>
        <v>-8.1900000000000306E-2</v>
      </c>
      <c r="E14" s="30">
        <f t="shared" si="1"/>
        <v>-4.9744897959183856</v>
      </c>
    </row>
    <row r="15" spans="1:5" x14ac:dyDescent="0.25">
      <c r="A15" s="2" t="s">
        <v>79</v>
      </c>
      <c r="B15" s="33">
        <f>'No GL Tickets'!V8/'No GL Tickets'!D8*100</f>
        <v>1.9139734945361544</v>
      </c>
      <c r="C15" s="33">
        <f>'GL Tickets'!V8/'GL Tickets'!D8*100</f>
        <v>1.4518374164810688</v>
      </c>
      <c r="D15" s="33">
        <f t="shared" si="0"/>
        <v>-0.46213607805508561</v>
      </c>
      <c r="E15" s="30">
        <f t="shared" si="1"/>
        <v>-24.1453750208324</v>
      </c>
    </row>
    <row r="16" spans="1:5" x14ac:dyDescent="0.25">
      <c r="A16" s="2" t="s">
        <v>80</v>
      </c>
      <c r="B16" s="11">
        <f>'No GL Tickets'!I8</f>
        <v>0.52070000000000005</v>
      </c>
      <c r="C16" s="11">
        <f>'GL Tickets'!I8</f>
        <v>0</v>
      </c>
      <c r="D16" s="11">
        <f t="shared" si="0"/>
        <v>-0.52070000000000005</v>
      </c>
      <c r="E16" s="30">
        <f t="shared" si="1"/>
        <v>-100</v>
      </c>
    </row>
    <row r="17" spans="1:5" x14ac:dyDescent="0.25">
      <c r="A17" s="2" t="s">
        <v>81</v>
      </c>
      <c r="B17" s="11">
        <f>'No GL Tickets'!J8</f>
        <v>0</v>
      </c>
      <c r="C17" s="11">
        <f>'GL Tickets'!J8</f>
        <v>7.85E-2</v>
      </c>
      <c r="D17" s="11">
        <f t="shared" si="0"/>
        <v>7.85E-2</v>
      </c>
      <c r="E17" s="30" t="str">
        <f t="shared" si="1"/>
        <v>-</v>
      </c>
    </row>
    <row r="18" spans="1:5" x14ac:dyDescent="0.25">
      <c r="A18" s="2" t="s">
        <v>82</v>
      </c>
      <c r="B18" s="11">
        <f>'No GL Tickets'!K8</f>
        <v>0.19450000000000001</v>
      </c>
      <c r="C18" s="11">
        <f>'GL Tickets'!K8</f>
        <v>0.1095</v>
      </c>
      <c r="D18" s="11">
        <f t="shared" si="0"/>
        <v>-8.5000000000000006E-2</v>
      </c>
      <c r="E18" s="30">
        <f t="shared" si="1"/>
        <v>-43.701799485861187</v>
      </c>
    </row>
    <row r="19" spans="1:5" x14ac:dyDescent="0.25">
      <c r="A19" s="2" t="s">
        <v>83</v>
      </c>
      <c r="B19" s="11">
        <f>'No GL Tickets'!M8</f>
        <v>4.8599999999999997E-2</v>
      </c>
      <c r="C19" s="11">
        <f>'GL Tickets'!M8</f>
        <v>0</v>
      </c>
      <c r="D19" s="11">
        <f t="shared" si="0"/>
        <v>-4.8599999999999997E-2</v>
      </c>
      <c r="E19" s="30">
        <f t="shared" si="1"/>
        <v>-100</v>
      </c>
    </row>
    <row r="20" spans="1:5" x14ac:dyDescent="0.25">
      <c r="A20" s="2" t="s">
        <v>84</v>
      </c>
      <c r="B20" s="11">
        <f>'No GL Tickets'!P8</f>
        <v>2.6099999999999998E-2</v>
      </c>
      <c r="C20" s="11">
        <f>'GL Tickets'!P8</f>
        <v>0.29930000000000001</v>
      </c>
      <c r="D20" s="11">
        <f t="shared" si="0"/>
        <v>0.2732</v>
      </c>
      <c r="E20" s="30">
        <f t="shared" si="1"/>
        <v>1046.7432950191571</v>
      </c>
    </row>
    <row r="21" spans="1:5" x14ac:dyDescent="0.25">
      <c r="A21" s="2" t="s">
        <v>85</v>
      </c>
      <c r="B21" s="11">
        <f>'No GL Tickets'!N8</f>
        <v>0.76379999999999992</v>
      </c>
      <c r="C21" s="11">
        <f>'GL Tickets'!N8</f>
        <v>0.2571</v>
      </c>
      <c r="D21" s="11">
        <f t="shared" si="0"/>
        <v>-0.50669999999999993</v>
      </c>
      <c r="E21" s="30">
        <f t="shared" si="1"/>
        <v>-66.339355852317368</v>
      </c>
    </row>
    <row r="24" spans="1:5" x14ac:dyDescent="0.25">
      <c r="A24" s="41" t="s">
        <v>86</v>
      </c>
      <c r="B24" s="41"/>
      <c r="C24" s="41"/>
      <c r="D24" s="41"/>
      <c r="E24" s="41"/>
    </row>
    <row r="25" spans="1:5" x14ac:dyDescent="0.25">
      <c r="A25" s="4" t="s">
        <v>7</v>
      </c>
      <c r="B25" s="4" t="s">
        <v>8</v>
      </c>
      <c r="C25" s="4" t="s">
        <v>9</v>
      </c>
      <c r="D25" s="4" t="s">
        <v>10</v>
      </c>
      <c r="E25" s="4" t="s">
        <v>70</v>
      </c>
    </row>
    <row r="26" spans="1:5" x14ac:dyDescent="0.25">
      <c r="A26" s="2" t="s">
        <v>12</v>
      </c>
      <c r="B26" s="3">
        <f>Summary!C12</f>
        <v>1.1279999999999999</v>
      </c>
      <c r="C26" s="3">
        <f>Summary!C13</f>
        <v>1.371</v>
      </c>
      <c r="D26" s="3">
        <f>C26-B26</f>
        <v>0.2430000000000001</v>
      </c>
      <c r="E26" s="30">
        <f>IFERROR((C26-B26)/B26*100,"-")</f>
        <v>21.542553191489372</v>
      </c>
    </row>
    <row r="27" spans="1:5" x14ac:dyDescent="0.25">
      <c r="A27" s="2" t="s">
        <v>16</v>
      </c>
      <c r="B27" s="3">
        <f>B5/B26</f>
        <v>76.258865248226954</v>
      </c>
      <c r="C27" s="3">
        <f>C5/C26</f>
        <v>78.599562363238519</v>
      </c>
      <c r="D27" s="3">
        <f>C27-B27</f>
        <v>2.3406971150115652</v>
      </c>
      <c r="E27" s="30">
        <f>IFERROR((C27-B27)/B27*100,"-")</f>
        <v>3.0694098415868929</v>
      </c>
    </row>
    <row r="28" spans="1:5" x14ac:dyDescent="0.25">
      <c r="A28" s="1" t="s">
        <v>20</v>
      </c>
      <c r="B28" s="34">
        <f>B27*Summary!C8</f>
        <v>34316.48936170213</v>
      </c>
      <c r="C28" s="34">
        <f>C27*Summary!C8</f>
        <v>35369.803063457337</v>
      </c>
      <c r="D28" s="34">
        <f>C28-B28</f>
        <v>1053.3137017552071</v>
      </c>
      <c r="E28" s="35">
        <f>IFERROR((C28-B28)/B28*100,"-")</f>
        <v>3.0694098415869013</v>
      </c>
    </row>
  </sheetData>
  <mergeCells count="2">
    <mergeCell ref="A1:E1"/>
    <mergeCell ref="A24:E24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1"/>
  <sheetViews>
    <sheetView topLeftCell="A30" zoomScaleNormal="100" workbookViewId="0">
      <selection activeCell="B7" sqref="B7:D7"/>
    </sheetView>
  </sheetViews>
  <sheetFormatPr defaultColWidth="8.5703125" defaultRowHeight="15" x14ac:dyDescent="0.25"/>
  <cols>
    <col min="1" max="1" width="24.42578125" bestFit="1" customWidth="1"/>
    <col min="2" max="2" width="38" customWidth="1"/>
    <col min="3" max="3" width="18" customWidth="1"/>
    <col min="4" max="4" width="73.28515625" bestFit="1" customWidth="1"/>
  </cols>
  <sheetData>
    <row r="1" spans="1:4" ht="18" x14ac:dyDescent="0.25">
      <c r="A1" s="44" t="s">
        <v>87</v>
      </c>
      <c r="B1" s="44"/>
      <c r="C1" s="44"/>
      <c r="D1" s="44"/>
    </row>
    <row r="3" spans="1:4" x14ac:dyDescent="0.25">
      <c r="A3" s="46" t="s">
        <v>88</v>
      </c>
      <c r="B3" s="46"/>
      <c r="C3" s="46"/>
      <c r="D3" s="46"/>
    </row>
    <row r="5" spans="1:4" x14ac:dyDescent="0.25">
      <c r="A5" s="47" t="s">
        <v>89</v>
      </c>
      <c r="B5" s="47"/>
      <c r="C5" s="47"/>
      <c r="D5" s="47"/>
    </row>
    <row r="6" spans="1:4" x14ac:dyDescent="0.25">
      <c r="A6" s="2" t="s">
        <v>90</v>
      </c>
      <c r="B6" s="42" t="s">
        <v>176</v>
      </c>
      <c r="C6" s="42"/>
      <c r="D6" s="42"/>
    </row>
    <row r="7" spans="1:4" x14ac:dyDescent="0.25">
      <c r="A7" s="2" t="s">
        <v>91</v>
      </c>
      <c r="B7" s="42" t="s">
        <v>92</v>
      </c>
      <c r="C7" s="42"/>
      <c r="D7" s="42"/>
    </row>
    <row r="8" spans="1:4" x14ac:dyDescent="0.25">
      <c r="A8" s="2" t="s">
        <v>93</v>
      </c>
      <c r="B8" s="42" t="s">
        <v>94</v>
      </c>
      <c r="C8" s="42"/>
      <c r="D8" s="42"/>
    </row>
    <row r="9" spans="1:4" x14ac:dyDescent="0.25">
      <c r="A9" s="2" t="s">
        <v>95</v>
      </c>
      <c r="B9" s="42" t="s">
        <v>96</v>
      </c>
      <c r="C9" s="42"/>
      <c r="D9" s="42"/>
    </row>
    <row r="10" spans="1:4" x14ac:dyDescent="0.25">
      <c r="A10" s="2" t="s">
        <v>97</v>
      </c>
      <c r="B10" s="42" t="s">
        <v>98</v>
      </c>
      <c r="C10" s="42"/>
      <c r="D10" s="42"/>
    </row>
    <row r="11" spans="1:4" x14ac:dyDescent="0.25">
      <c r="A11" s="2" t="s">
        <v>99</v>
      </c>
      <c r="B11" s="42" t="s">
        <v>100</v>
      </c>
      <c r="C11" s="42"/>
      <c r="D11" s="42"/>
    </row>
    <row r="14" spans="1:4" x14ac:dyDescent="0.25">
      <c r="A14" s="47" t="s">
        <v>101</v>
      </c>
      <c r="B14" s="47"/>
      <c r="C14" s="47"/>
      <c r="D14" s="47"/>
    </row>
    <row r="15" spans="1:4" x14ac:dyDescent="0.25">
      <c r="A15" s="13" t="s">
        <v>102</v>
      </c>
      <c r="B15" s="13" t="s">
        <v>103</v>
      </c>
      <c r="C15" s="13" t="s">
        <v>104</v>
      </c>
      <c r="D15" s="13" t="s">
        <v>11</v>
      </c>
    </row>
    <row r="16" spans="1:4" x14ac:dyDescent="0.25">
      <c r="A16" s="2" t="s">
        <v>105</v>
      </c>
      <c r="B16" s="2" t="s">
        <v>106</v>
      </c>
      <c r="C16" s="2" t="s">
        <v>107</v>
      </c>
      <c r="D16" s="2" t="s">
        <v>108</v>
      </c>
    </row>
    <row r="17" spans="1:4" x14ac:dyDescent="0.25">
      <c r="A17" s="2" t="s">
        <v>109</v>
      </c>
      <c r="B17" s="2" t="s">
        <v>110</v>
      </c>
      <c r="C17" s="2" t="s">
        <v>111</v>
      </c>
      <c r="D17" s="2" t="s">
        <v>112</v>
      </c>
    </row>
    <row r="18" spans="1:4" x14ac:dyDescent="0.25">
      <c r="A18" s="2" t="s">
        <v>113</v>
      </c>
      <c r="B18" s="2" t="s">
        <v>114</v>
      </c>
      <c r="C18" s="2" t="s">
        <v>115</v>
      </c>
      <c r="D18" s="2" t="s">
        <v>116</v>
      </c>
    </row>
    <row r="19" spans="1:4" x14ac:dyDescent="0.25">
      <c r="A19" s="2" t="s">
        <v>117</v>
      </c>
      <c r="B19" s="2" t="s">
        <v>114</v>
      </c>
      <c r="C19" s="2" t="s">
        <v>118</v>
      </c>
      <c r="D19" s="2" t="s">
        <v>119</v>
      </c>
    </row>
    <row r="20" spans="1:4" x14ac:dyDescent="0.25">
      <c r="A20" s="2" t="s">
        <v>120</v>
      </c>
      <c r="B20" s="2" t="s">
        <v>114</v>
      </c>
      <c r="C20" s="2" t="s">
        <v>118</v>
      </c>
      <c r="D20" s="2" t="s">
        <v>119</v>
      </c>
    </row>
    <row r="21" spans="1:4" x14ac:dyDescent="0.25">
      <c r="A21" s="2" t="s">
        <v>121</v>
      </c>
      <c r="B21" s="2" t="s">
        <v>114</v>
      </c>
      <c r="C21" s="2" t="s">
        <v>118</v>
      </c>
      <c r="D21" s="2" t="s">
        <v>122</v>
      </c>
    </row>
    <row r="24" spans="1:4" x14ac:dyDescent="0.25">
      <c r="A24" s="47" t="s">
        <v>123</v>
      </c>
      <c r="B24" s="47"/>
      <c r="C24" s="47"/>
      <c r="D24" s="47"/>
    </row>
    <row r="25" spans="1:4" x14ac:dyDescent="0.25">
      <c r="A25" s="13" t="s">
        <v>124</v>
      </c>
      <c r="B25" s="13" t="s">
        <v>103</v>
      </c>
      <c r="C25" s="13" t="s">
        <v>104</v>
      </c>
      <c r="D25" s="13" t="s">
        <v>125</v>
      </c>
    </row>
    <row r="26" spans="1:4" x14ac:dyDescent="0.25">
      <c r="A26" s="36" t="s">
        <v>126</v>
      </c>
      <c r="B26" s="2" t="s">
        <v>127</v>
      </c>
      <c r="C26" s="2" t="s">
        <v>128</v>
      </c>
      <c r="D26" s="2" t="s">
        <v>129</v>
      </c>
    </row>
    <row r="27" spans="1:4" x14ac:dyDescent="0.25">
      <c r="A27" s="36" t="s">
        <v>130</v>
      </c>
      <c r="B27" s="2" t="s">
        <v>131</v>
      </c>
      <c r="C27" s="2" t="s">
        <v>132</v>
      </c>
      <c r="D27" s="2" t="s">
        <v>129</v>
      </c>
    </row>
    <row r="28" spans="1:4" x14ac:dyDescent="0.25">
      <c r="A28" s="36" t="s">
        <v>133</v>
      </c>
      <c r="B28" s="2" t="s">
        <v>134</v>
      </c>
      <c r="C28" s="2" t="s">
        <v>135</v>
      </c>
      <c r="D28" s="2" t="s">
        <v>129</v>
      </c>
    </row>
    <row r="29" spans="1:4" x14ac:dyDescent="0.25">
      <c r="A29" s="36" t="s">
        <v>136</v>
      </c>
      <c r="B29" s="2" t="s">
        <v>131</v>
      </c>
      <c r="C29" s="2" t="s">
        <v>132</v>
      </c>
      <c r="D29" s="2" t="s">
        <v>129</v>
      </c>
    </row>
    <row r="30" spans="1:4" x14ac:dyDescent="0.25">
      <c r="A30" s="36" t="s">
        <v>137</v>
      </c>
      <c r="B30" s="2" t="s">
        <v>138</v>
      </c>
      <c r="C30" s="2" t="s">
        <v>135</v>
      </c>
      <c r="D30" s="2" t="s">
        <v>129</v>
      </c>
    </row>
    <row r="33" spans="1:4" x14ac:dyDescent="0.25">
      <c r="A33" s="47" t="s">
        <v>139</v>
      </c>
      <c r="B33" s="47"/>
      <c r="C33" s="47"/>
      <c r="D33" s="47"/>
    </row>
    <row r="34" spans="1:4" x14ac:dyDescent="0.25">
      <c r="A34" s="13" t="s">
        <v>140</v>
      </c>
      <c r="B34" s="13" t="s">
        <v>141</v>
      </c>
      <c r="C34" s="13" t="s">
        <v>142</v>
      </c>
      <c r="D34" s="13" t="s">
        <v>11</v>
      </c>
    </row>
    <row r="35" spans="1:4" x14ac:dyDescent="0.25">
      <c r="A35" s="2" t="s">
        <v>143</v>
      </c>
      <c r="B35" s="2" t="s">
        <v>144</v>
      </c>
      <c r="C35" s="2" t="s">
        <v>145</v>
      </c>
      <c r="D35" s="2" t="s">
        <v>146</v>
      </c>
    </row>
    <row r="36" spans="1:4" x14ac:dyDescent="0.25">
      <c r="A36" s="2" t="s">
        <v>143</v>
      </c>
      <c r="B36" s="2" t="s">
        <v>147</v>
      </c>
      <c r="C36" s="2" t="s">
        <v>148</v>
      </c>
      <c r="D36" s="2" t="s">
        <v>149</v>
      </c>
    </row>
    <row r="37" spans="1:4" x14ac:dyDescent="0.25">
      <c r="A37" s="37" t="s">
        <v>150</v>
      </c>
      <c r="B37" s="37" t="s">
        <v>151</v>
      </c>
      <c r="C37" s="37" t="s">
        <v>152</v>
      </c>
      <c r="D37" s="37" t="s">
        <v>175</v>
      </c>
    </row>
    <row r="38" spans="1:4" x14ac:dyDescent="0.25">
      <c r="A38" s="2" t="s">
        <v>153</v>
      </c>
      <c r="B38" s="2" t="s">
        <v>144</v>
      </c>
      <c r="C38" s="2" t="s">
        <v>154</v>
      </c>
      <c r="D38" s="2" t="s">
        <v>155</v>
      </c>
    </row>
    <row r="39" spans="1:4" x14ac:dyDescent="0.25">
      <c r="A39" s="2" t="s">
        <v>156</v>
      </c>
      <c r="B39" s="2" t="s">
        <v>144</v>
      </c>
      <c r="C39" s="2" t="s">
        <v>157</v>
      </c>
      <c r="D39" s="2" t="s">
        <v>158</v>
      </c>
    </row>
    <row r="40" spans="1:4" x14ac:dyDescent="0.25">
      <c r="A40" s="2" t="s">
        <v>156</v>
      </c>
      <c r="B40" s="2" t="s">
        <v>159</v>
      </c>
      <c r="C40" s="2" t="s">
        <v>160</v>
      </c>
      <c r="D40" s="2" t="s">
        <v>161</v>
      </c>
    </row>
    <row r="41" spans="1:4" x14ac:dyDescent="0.25">
      <c r="A41" s="37" t="s">
        <v>162</v>
      </c>
      <c r="B41" s="37" t="s">
        <v>151</v>
      </c>
      <c r="C41" s="37" t="s">
        <v>163</v>
      </c>
      <c r="D41" s="37" t="s">
        <v>107</v>
      </c>
    </row>
    <row r="42" spans="1:4" x14ac:dyDescent="0.25">
      <c r="A42" s="2" t="s">
        <v>164</v>
      </c>
      <c r="B42" s="2" t="s">
        <v>165</v>
      </c>
      <c r="C42" s="2" t="s">
        <v>166</v>
      </c>
      <c r="D42" s="2" t="s">
        <v>107</v>
      </c>
    </row>
    <row r="45" spans="1:4" x14ac:dyDescent="0.25">
      <c r="A45" s="47" t="s">
        <v>167</v>
      </c>
      <c r="B45" s="47"/>
      <c r="C45" s="47"/>
      <c r="D45" s="47"/>
    </row>
    <row r="46" spans="1:4" x14ac:dyDescent="0.25">
      <c r="A46" s="48" t="s">
        <v>168</v>
      </c>
      <c r="B46" s="48"/>
      <c r="C46" s="48"/>
      <c r="D46" s="48"/>
    </row>
    <row r="47" spans="1:4" x14ac:dyDescent="0.25">
      <c r="A47" s="48" t="s">
        <v>169</v>
      </c>
      <c r="B47" s="48"/>
      <c r="C47" s="48"/>
      <c r="D47" s="48"/>
    </row>
    <row r="48" spans="1:4" x14ac:dyDescent="0.25">
      <c r="A48" s="48" t="s">
        <v>170</v>
      </c>
      <c r="B48" s="48"/>
      <c r="C48" s="48"/>
      <c r="D48" s="48"/>
    </row>
    <row r="49" spans="1:4" x14ac:dyDescent="0.25">
      <c r="A49" s="48" t="s">
        <v>171</v>
      </c>
      <c r="B49" s="48"/>
      <c r="C49" s="48"/>
      <c r="D49" s="48"/>
    </row>
    <row r="50" spans="1:4" x14ac:dyDescent="0.25">
      <c r="A50" s="48" t="s">
        <v>172</v>
      </c>
      <c r="B50" s="48"/>
      <c r="C50" s="48"/>
      <c r="D50" s="48"/>
    </row>
    <row r="51" spans="1:4" x14ac:dyDescent="0.25">
      <c r="A51" s="48" t="s">
        <v>173</v>
      </c>
      <c r="B51" s="48"/>
      <c r="C51" s="48"/>
      <c r="D51" s="48"/>
    </row>
  </sheetData>
  <mergeCells count="19">
    <mergeCell ref="A47:D47"/>
    <mergeCell ref="A48:D48"/>
    <mergeCell ref="A49:D49"/>
    <mergeCell ref="A50:D50"/>
    <mergeCell ref="A51:D51"/>
    <mergeCell ref="A14:D14"/>
    <mergeCell ref="A24:D24"/>
    <mergeCell ref="A33:D33"/>
    <mergeCell ref="A45:D45"/>
    <mergeCell ref="A46:D46"/>
    <mergeCell ref="B8:D8"/>
    <mergeCell ref="B9:D9"/>
    <mergeCell ref="B10:D10"/>
    <mergeCell ref="B11:D11"/>
    <mergeCell ref="A1:D1"/>
    <mergeCell ref="A3:D3"/>
    <mergeCell ref="A5:D5"/>
    <mergeCell ref="B6:D6"/>
    <mergeCell ref="B7:D7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GL Tickets</vt:lpstr>
      <vt:lpstr>No GL Tickets</vt:lpstr>
      <vt:lpstr>Comparison</vt:lpstr>
      <vt:lpstr>Program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Bryan Pitman</cp:lastModifiedBy>
  <cp:revision>0</cp:revision>
  <dcterms:created xsi:type="dcterms:W3CDTF">2026-05-06T08:07:10Z</dcterms:created>
  <dcterms:modified xsi:type="dcterms:W3CDTF">2026-05-28T06:35:59Z</dcterms:modified>
  <dc:language>en-US</dc:language>
</cp:coreProperties>
</file>